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Соц-эк показатели" sheetId="1" r:id="rId1"/>
    <sheet name="Показатели работы транспорта" sheetId="2" r:id="rId2"/>
    <sheet name="ср.зп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<sst xmlns="http://schemas.openxmlformats.org/spreadsheetml/2006/main" count="152" uniqueCount="90">
  <si>
    <t>Прогноз</t>
  </si>
  <si>
    <t>1 вариант</t>
  </si>
  <si>
    <t>еденица измерения</t>
  </si>
  <si>
    <t>тыс.чел.</t>
  </si>
  <si>
    <t>руб.</t>
  </si>
  <si>
    <t>Показатели</t>
  </si>
  <si>
    <t>в % к пред.году в сопоставимых ценах</t>
  </si>
  <si>
    <t>индекс цен в% к пред.году</t>
  </si>
  <si>
    <t>Объем транспортых услуг населению</t>
  </si>
  <si>
    <t xml:space="preserve">Среднемесячная заработная плата одного работника  </t>
  </si>
  <si>
    <t>2011г</t>
  </si>
  <si>
    <t>млн.руб.в ценах соответ.лет</t>
  </si>
  <si>
    <t>2012г</t>
  </si>
  <si>
    <t>2013 г</t>
  </si>
  <si>
    <t xml:space="preserve">Численность работающих                  </t>
  </si>
  <si>
    <t>Фонд оплаты труда работающих</t>
  </si>
  <si>
    <t>% к предыдущему году</t>
  </si>
  <si>
    <t>млн.. руб.</t>
  </si>
  <si>
    <t>Выплаты социального характера</t>
  </si>
  <si>
    <t>тыс.руб.</t>
  </si>
  <si>
    <t xml:space="preserve"> вариант</t>
  </si>
  <si>
    <t xml:space="preserve"> 8 мес. 2008 г       </t>
  </si>
  <si>
    <t xml:space="preserve"> Социально-экономические показатели</t>
  </si>
  <si>
    <t>Транспортный комплекс</t>
  </si>
  <si>
    <t>Дорожный           комплекс</t>
  </si>
  <si>
    <t>ВСЕГО</t>
  </si>
  <si>
    <t>Показатели среднемесячной заработной платы
 в транспортной отрасли и дорожном хозяйстве области</t>
  </si>
  <si>
    <t>тыс. рублей</t>
  </si>
  <si>
    <t>факт 2008 года</t>
  </si>
  <si>
    <t>факт 2009 года</t>
  </si>
  <si>
    <t>факт 2010 года</t>
  </si>
  <si>
    <t>Задачи на  2011 год</t>
  </si>
  <si>
    <t>в % к прошлому году</t>
  </si>
  <si>
    <t>Дорожное хозяйство</t>
  </si>
  <si>
    <t>Показатели работы транспорта</t>
  </si>
  <si>
    <t>Единица измерен.</t>
  </si>
  <si>
    <t>отчет</t>
  </si>
  <si>
    <t>отчёт</t>
  </si>
  <si>
    <t>оценка</t>
  </si>
  <si>
    <t>п р о г н о з</t>
  </si>
  <si>
    <t>2010г.</t>
  </si>
  <si>
    <t>2011г.</t>
  </si>
  <si>
    <t>2012г.</t>
  </si>
  <si>
    <t>2013г.</t>
  </si>
  <si>
    <t>1 вар.</t>
  </si>
  <si>
    <t>2 вар.</t>
  </si>
  <si>
    <t>Объем транспортных услуг</t>
  </si>
  <si>
    <t>млн.руб.</t>
  </si>
  <si>
    <t>в % к предыдущему году</t>
  </si>
  <si>
    <t>%</t>
  </si>
  <si>
    <t>Объем перевозок грузов</t>
  </si>
  <si>
    <t>млн.тонн</t>
  </si>
  <si>
    <t>темп роста</t>
  </si>
  <si>
    <t>Данные Югтрансгаза</t>
  </si>
  <si>
    <t>тыс.куб.м</t>
  </si>
  <si>
    <t>в том числе:</t>
  </si>
  <si>
    <t>железнодорожного</t>
  </si>
  <si>
    <t xml:space="preserve">автомобильного </t>
  </si>
  <si>
    <t>внутреннего водного</t>
  </si>
  <si>
    <t>Грузооборот-всего</t>
  </si>
  <si>
    <t>млн.ткм</t>
  </si>
  <si>
    <t>млн.т-км</t>
  </si>
  <si>
    <t xml:space="preserve">темп роста </t>
  </si>
  <si>
    <t>железнодорожный</t>
  </si>
  <si>
    <t>- " -</t>
  </si>
  <si>
    <t>внутренний водный</t>
  </si>
  <si>
    <t>автобусный</t>
  </si>
  <si>
    <t>воздушный</t>
  </si>
  <si>
    <t>троллейбусный</t>
  </si>
  <si>
    <t>трамвайный</t>
  </si>
  <si>
    <t>Перевозки пассажиров</t>
  </si>
  <si>
    <t>млн.чел</t>
  </si>
  <si>
    <t>Голованова К.Н. 24-61-84</t>
  </si>
  <si>
    <t>Валовая добавленная стоимость</t>
  </si>
  <si>
    <t>транспорта</t>
  </si>
  <si>
    <t>доля в объеме услуг</t>
  </si>
  <si>
    <t>связи</t>
  </si>
  <si>
    <t>Перевезено пассажиров транспортом общего пользования</t>
  </si>
  <si>
    <t>автомобильного</t>
  </si>
  <si>
    <t>водного</t>
  </si>
  <si>
    <t>электрического</t>
  </si>
  <si>
    <t>тыс. пассажиров</t>
  </si>
  <si>
    <t>8 мес. 2010г.</t>
  </si>
  <si>
    <t>8 мес. 2011г.</t>
  </si>
  <si>
    <t>август 2010 год</t>
  </si>
  <si>
    <t>август 2011 года</t>
  </si>
  <si>
    <t>Голованова К.Н.</t>
  </si>
  <si>
    <t>24-61-86</t>
  </si>
  <si>
    <t>9 мес.
 2010г.</t>
  </si>
  <si>
    <t>9 мес. 
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</si>
</sst>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0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1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6" fontId="20" fillId="25" borderId="10" xfId="0" applyNumberFormat="1" applyFont="1" applyFill="1" applyBorder="1" applyAlignment="1">
      <alignment horizontal="center" vertical="center"/>
    </xf>
    <xf numFmtId="166" fontId="20" fillId="25" borderId="11" xfId="0" applyNumberFormat="1" applyFont="1" applyFill="1" applyBorder="1" applyAlignment="1">
      <alignment horizontal="center" vertical="center"/>
    </xf>
    <xf numFmtId="166" fontId="20" fillId="25" borderId="12" xfId="0" applyNumberFormat="1" applyFont="1" applyFill="1" applyBorder="1" applyAlignment="1">
      <alignment horizontal="center" vertical="center"/>
    </xf>
    <xf numFmtId="166" fontId="20" fillId="25" borderId="13" xfId="0" applyNumberFormat="1" applyFont="1" applyFill="1" applyBorder="1" applyAlignment="1">
      <alignment horizontal="center" vertical="center"/>
    </xf>
    <xf numFmtId="166" fontId="20" fillId="25" borderId="14" xfId="0" applyNumberFormat="1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/>
    </xf>
    <xf numFmtId="166" fontId="20" fillId="25" borderId="15" xfId="0" applyNumberFormat="1" applyFont="1" applyFill="1" applyBorder="1" applyAlignment="1">
      <alignment horizontal="center" vertical="center"/>
    </xf>
    <xf numFmtId="166" fontId="35" fillId="25" borderId="13" xfId="0" applyNumberFormat="1" applyFont="1" applyFill="1" applyBorder="1" applyAlignment="1">
      <alignment horizontal="center" vertical="center"/>
    </xf>
    <xf numFmtId="166" fontId="20" fillId="25" borderId="16" xfId="0" applyNumberFormat="1" applyFont="1" applyFill="1" applyBorder="1" applyAlignment="1">
      <alignment horizontal="center" vertical="center"/>
    </xf>
    <xf numFmtId="1" fontId="20" fillId="25" borderId="16" xfId="0" applyNumberFormat="1" applyFont="1" applyFill="1" applyBorder="1" applyAlignment="1">
      <alignment horizontal="center" vertical="center"/>
    </xf>
    <xf numFmtId="166" fontId="20" fillId="25" borderId="17" xfId="0" applyNumberFormat="1" applyFont="1" applyFill="1" applyBorder="1" applyAlignment="1">
      <alignment horizontal="center" vertical="center"/>
    </xf>
    <xf numFmtId="166" fontId="35" fillId="25" borderId="18" xfId="0" applyNumberFormat="1" applyFont="1" applyFill="1" applyBorder="1" applyAlignment="1">
      <alignment vertical="center"/>
    </xf>
    <xf numFmtId="166" fontId="20" fillId="25" borderId="19" xfId="0" applyNumberFormat="1" applyFont="1" applyFill="1" applyBorder="1" applyAlignment="1">
      <alignment horizontal="center" vertical="center"/>
    </xf>
    <xf numFmtId="1" fontId="20" fillId="25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166" fontId="20" fillId="25" borderId="20" xfId="0" applyNumberFormat="1" applyFont="1" applyFill="1" applyBorder="1" applyAlignment="1">
      <alignment horizontal="center" vertical="center"/>
    </xf>
    <xf numFmtId="166" fontId="20" fillId="25" borderId="21" xfId="0" applyNumberFormat="1" applyFont="1" applyFill="1" applyBorder="1" applyAlignment="1">
      <alignment horizontal="center" vertical="center"/>
    </xf>
    <xf numFmtId="166" fontId="20" fillId="25" borderId="22" xfId="0" applyNumberFormat="1" applyFont="1" applyFill="1" applyBorder="1" applyAlignment="1">
      <alignment horizontal="center" vertical="center"/>
    </xf>
    <xf numFmtId="166" fontId="20" fillId="25" borderId="23" xfId="0" applyNumberFormat="1" applyFont="1" applyFill="1" applyBorder="1" applyAlignment="1">
      <alignment horizontal="center" vertical="center"/>
    </xf>
    <xf numFmtId="166" fontId="20" fillId="25" borderId="24" xfId="0" applyNumberFormat="1" applyFont="1" applyFill="1" applyBorder="1" applyAlignment="1">
      <alignment horizontal="center" vertical="center"/>
    </xf>
    <xf numFmtId="166" fontId="20" fillId="25" borderId="25" xfId="0" applyNumberFormat="1" applyFont="1" applyFill="1" applyBorder="1" applyAlignment="1">
      <alignment horizontal="center" vertical="center"/>
    </xf>
    <xf numFmtId="166" fontId="20" fillId="25" borderId="26" xfId="0" applyNumberFormat="1" applyFont="1" applyFill="1" applyBorder="1" applyAlignment="1">
      <alignment horizontal="center" vertical="center"/>
    </xf>
    <xf numFmtId="166" fontId="20" fillId="25" borderId="27" xfId="0" applyNumberFormat="1" applyFont="1" applyFill="1" applyBorder="1" applyAlignment="1">
      <alignment horizontal="center" vertical="center"/>
    </xf>
    <xf numFmtId="166" fontId="20" fillId="25" borderId="28" xfId="0" applyNumberFormat="1" applyFont="1" applyFill="1" applyBorder="1" applyAlignment="1">
      <alignment horizontal="center" vertical="center"/>
    </xf>
    <xf numFmtId="166" fontId="20" fillId="25" borderId="29" xfId="0" applyNumberFormat="1" applyFont="1" applyFill="1" applyBorder="1" applyAlignment="1">
      <alignment horizontal="center" vertical="center"/>
    </xf>
    <xf numFmtId="166" fontId="20" fillId="25" borderId="30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18" fillId="0" borderId="31" xfId="0" applyFont="1" applyBorder="1" applyAlignment="1">
      <alignment horizontal="center" vertical="center" wrapText="1"/>
    </xf>
    <xf numFmtId="166" fontId="20" fillId="25" borderId="32" xfId="0" applyNumberFormat="1" applyFont="1" applyFill="1" applyBorder="1" applyAlignment="1">
      <alignment horizontal="center" vertical="center"/>
    </xf>
    <xf numFmtId="166" fontId="20" fillId="25" borderId="33" xfId="0" applyNumberFormat="1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vertical="center" wrapText="1"/>
    </xf>
    <xf numFmtId="166" fontId="20" fillId="25" borderId="34" xfId="0" applyNumberFormat="1" applyFont="1" applyFill="1" applyBorder="1" applyAlignment="1">
      <alignment horizontal="center" vertical="center"/>
    </xf>
    <xf numFmtId="166" fontId="20" fillId="25" borderId="35" xfId="0" applyNumberFormat="1" applyFont="1" applyFill="1" applyBorder="1" applyAlignment="1">
      <alignment horizontal="center" vertical="center"/>
    </xf>
    <xf numFmtId="166" fontId="20" fillId="25" borderId="36" xfId="0" applyNumberFormat="1" applyFont="1" applyFill="1" applyBorder="1" applyAlignment="1">
      <alignment horizontal="center" vertical="center"/>
    </xf>
    <xf numFmtId="166" fontId="20" fillId="25" borderId="37" xfId="0" applyNumberFormat="1" applyFont="1" applyFill="1" applyBorder="1" applyAlignment="1">
      <alignment horizontal="center" vertical="center"/>
    </xf>
    <xf numFmtId="166" fontId="20" fillId="25" borderId="38" xfId="0" applyNumberFormat="1" applyFont="1" applyFill="1" applyBorder="1" applyAlignment="1">
      <alignment horizontal="center" vertical="center"/>
    </xf>
    <xf numFmtId="166" fontId="20" fillId="25" borderId="39" xfId="0" applyNumberFormat="1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22" fillId="25" borderId="28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Continuous" vertical="center" wrapText="1"/>
    </xf>
    <xf numFmtId="0" fontId="22" fillId="25" borderId="38" xfId="0" applyFont="1" applyFill="1" applyBorder="1" applyAlignment="1">
      <alignment horizontal="centerContinuous" vertical="center" wrapText="1"/>
    </xf>
    <xf numFmtId="0" fontId="20" fillId="25" borderId="39" xfId="0" applyFont="1" applyFill="1" applyBorder="1" applyAlignment="1">
      <alignment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/>
    </xf>
    <xf numFmtId="0" fontId="34" fillId="0" borderId="0" xfId="52">
      <alignment/>
      <protection/>
    </xf>
    <xf numFmtId="0" fontId="36" fillId="0" borderId="0" xfId="52" applyFont="1">
      <alignment/>
      <protection/>
    </xf>
    <xf numFmtId="0" fontId="36" fillId="0" borderId="0" xfId="52" applyFont="1" applyAlignment="1">
      <alignment horizontal="right"/>
      <protection/>
    </xf>
    <xf numFmtId="0" fontId="36" fillId="0" borderId="21" xfId="52" applyFont="1" applyBorder="1">
      <alignment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0" borderId="21" xfId="52" applyFont="1" applyFill="1" applyBorder="1" applyAlignment="1">
      <alignment horizontal="center" vertical="center" wrapText="1"/>
      <protection/>
    </xf>
    <xf numFmtId="0" fontId="37" fillId="0" borderId="21" xfId="52" applyFont="1" applyBorder="1">
      <alignment/>
      <protection/>
    </xf>
    <xf numFmtId="171" fontId="37" fillId="0" borderId="21" xfId="52" applyNumberFormat="1" applyFont="1" applyBorder="1" applyAlignment="1">
      <alignment horizontal="center"/>
      <protection/>
    </xf>
    <xf numFmtId="171" fontId="37" fillId="25" borderId="21" xfId="52" applyNumberFormat="1" applyFont="1" applyFill="1" applyBorder="1" applyAlignment="1">
      <alignment horizontal="center"/>
      <protection/>
    </xf>
    <xf numFmtId="0" fontId="38" fillId="0" borderId="0" xfId="52" applyFont="1">
      <alignment/>
      <protection/>
    </xf>
    <xf numFmtId="166" fontId="36" fillId="0" borderId="21" xfId="52" applyNumberFormat="1" applyFont="1" applyBorder="1" applyAlignment="1">
      <alignment horizontal="center"/>
      <protection/>
    </xf>
    <xf numFmtId="166" fontId="36" fillId="25" borderId="21" xfId="52" applyNumberFormat="1" applyFont="1" applyFill="1" applyBorder="1" applyAlignment="1">
      <alignment horizontal="center"/>
      <protection/>
    </xf>
    <xf numFmtId="0" fontId="36" fillId="0" borderId="21" xfId="52" applyFont="1" applyBorder="1" applyAlignment="1">
      <alignment horizontal="center"/>
      <protection/>
    </xf>
    <xf numFmtId="0" fontId="36" fillId="25" borderId="21" xfId="52" applyFont="1" applyFill="1" applyBorder="1" applyAlignment="1">
      <alignment horizontal="center"/>
      <protection/>
    </xf>
    <xf numFmtId="0" fontId="39" fillId="0" borderId="0" xfId="52" applyFont="1" applyAlignment="1">
      <alignment horizontal="left"/>
      <protection/>
    </xf>
    <xf numFmtId="0" fontId="0" fillId="0" borderId="0" xfId="0" applyBorder="1" applyAlignment="1">
      <alignment/>
    </xf>
    <xf numFmtId="0" fontId="25" fillId="0" borderId="43" xfId="0" applyFont="1" applyFill="1" applyBorder="1" applyAlignment="1">
      <alignment horizontal="center"/>
    </xf>
    <xf numFmtId="0" fontId="25" fillId="0" borderId="44" xfId="0" applyFont="1" applyBorder="1" applyAlignment="1">
      <alignment horizontal="centerContinuous"/>
    </xf>
    <xf numFmtId="0" fontId="25" fillId="0" borderId="45" xfId="0" applyFont="1" applyBorder="1" applyAlignment="1">
      <alignment horizontal="centerContinuous"/>
    </xf>
    <xf numFmtId="0" fontId="25" fillId="0" borderId="46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166" fontId="25" fillId="0" borderId="20" xfId="0" applyNumberFormat="1" applyFont="1" applyBorder="1" applyAlignment="1">
      <alignment horizontal="center"/>
    </xf>
    <xf numFmtId="166" fontId="25" fillId="0" borderId="35" xfId="0" applyNumberFormat="1" applyFont="1" applyBorder="1" applyAlignment="1">
      <alignment horizontal="center"/>
    </xf>
    <xf numFmtId="166" fontId="25" fillId="0" borderId="36" xfId="0" applyNumberFormat="1" applyFont="1" applyBorder="1" applyAlignment="1">
      <alignment horizontal="center"/>
    </xf>
    <xf numFmtId="166" fontId="25" fillId="0" borderId="37" xfId="0" applyNumberFormat="1" applyFont="1" applyBorder="1" applyAlignment="1">
      <alignment horizontal="center"/>
    </xf>
    <xf numFmtId="166" fontId="19" fillId="0" borderId="35" xfId="0" applyNumberFormat="1" applyFont="1" applyBorder="1" applyAlignment="1">
      <alignment horizontal="center"/>
    </xf>
    <xf numFmtId="166" fontId="19" fillId="0" borderId="36" xfId="0" applyNumberFormat="1" applyFont="1" applyBorder="1" applyAlignment="1">
      <alignment horizontal="center"/>
    </xf>
    <xf numFmtId="166" fontId="19" fillId="25" borderId="13" xfId="0" applyNumberFormat="1" applyFont="1" applyFill="1" applyBorder="1" applyAlignment="1">
      <alignment horizontal="center"/>
    </xf>
    <xf numFmtId="166" fontId="19" fillId="0" borderId="13" xfId="0" applyNumberFormat="1" applyFont="1" applyBorder="1" applyAlignment="1">
      <alignment horizontal="center"/>
    </xf>
    <xf numFmtId="166" fontId="19" fillId="0" borderId="26" xfId="0" applyNumberFormat="1" applyFont="1" applyBorder="1" applyAlignment="1">
      <alignment horizontal="center"/>
    </xf>
    <xf numFmtId="166" fontId="19" fillId="0" borderId="22" xfId="0" applyNumberFormat="1" applyFont="1" applyBorder="1" applyAlignment="1">
      <alignment horizontal="center"/>
    </xf>
    <xf numFmtId="166" fontId="19" fillId="0" borderId="29" xfId="0" applyNumberFormat="1" applyFont="1" applyBorder="1" applyAlignment="1">
      <alignment horizontal="center"/>
    </xf>
    <xf numFmtId="166" fontId="25" fillId="0" borderId="13" xfId="0" applyNumberFormat="1" applyFont="1" applyBorder="1" applyAlignment="1">
      <alignment horizontal="center"/>
    </xf>
    <xf numFmtId="166" fontId="25" fillId="0" borderId="26" xfId="0" applyNumberFormat="1" applyFont="1" applyBorder="1" applyAlignment="1">
      <alignment horizontal="center"/>
    </xf>
    <xf numFmtId="166" fontId="25" fillId="0" borderId="22" xfId="0" applyNumberFormat="1" applyFont="1" applyBorder="1" applyAlignment="1">
      <alignment horizontal="center"/>
    </xf>
    <xf numFmtId="166" fontId="25" fillId="0" borderId="29" xfId="0" applyNumberFormat="1" applyFont="1" applyBorder="1" applyAlignment="1">
      <alignment horizontal="center"/>
    </xf>
    <xf numFmtId="166" fontId="25" fillId="0" borderId="47" xfId="0" applyNumberFormat="1" applyFont="1" applyFill="1" applyBorder="1" applyAlignment="1">
      <alignment horizontal="center"/>
    </xf>
    <xf numFmtId="166" fontId="25" fillId="0" borderId="48" xfId="0" applyNumberFormat="1" applyFont="1" applyFill="1" applyBorder="1" applyAlignment="1">
      <alignment horizontal="center"/>
    </xf>
    <xf numFmtId="166" fontId="25" fillId="0" borderId="29" xfId="0" applyNumberFormat="1" applyFont="1" applyFill="1" applyBorder="1" applyAlignment="1">
      <alignment horizontal="center"/>
    </xf>
    <xf numFmtId="166" fontId="25" fillId="0" borderId="22" xfId="0" applyNumberFormat="1" applyFont="1" applyFill="1" applyBorder="1" applyAlignment="1">
      <alignment horizontal="center"/>
    </xf>
    <xf numFmtId="166" fontId="19" fillId="0" borderId="26" xfId="0" applyNumberFormat="1" applyFont="1" applyFill="1" applyBorder="1" applyAlignment="1">
      <alignment horizontal="center"/>
    </xf>
    <xf numFmtId="166" fontId="19" fillId="0" borderId="22" xfId="0" applyNumberFormat="1" applyFont="1" applyFill="1" applyBorder="1" applyAlignment="1">
      <alignment horizontal="center"/>
    </xf>
    <xf numFmtId="166" fontId="19" fillId="0" borderId="29" xfId="0" applyNumberFormat="1" applyFont="1" applyFill="1" applyBorder="1" applyAlignment="1">
      <alignment horizontal="center"/>
    </xf>
    <xf numFmtId="166" fontId="19" fillId="26" borderId="13" xfId="0" applyNumberFormat="1" applyFont="1" applyFill="1" applyBorder="1" applyAlignment="1">
      <alignment horizontal="center"/>
    </xf>
    <xf numFmtId="166" fontId="19" fillId="26" borderId="26" xfId="0" applyNumberFormat="1" applyFont="1" applyFill="1" applyBorder="1" applyAlignment="1">
      <alignment horizontal="center"/>
    </xf>
    <xf numFmtId="166" fontId="19" fillId="26" borderId="22" xfId="0" applyNumberFormat="1" applyFont="1" applyFill="1" applyBorder="1" applyAlignment="1">
      <alignment horizontal="center"/>
    </xf>
    <xf numFmtId="166" fontId="19" fillId="26" borderId="29" xfId="0" applyNumberFormat="1" applyFont="1" applyFill="1" applyBorder="1" applyAlignment="1">
      <alignment horizontal="center"/>
    </xf>
    <xf numFmtId="166" fontId="19" fillId="26" borderId="49" xfId="0" applyNumberFormat="1" applyFont="1" applyFill="1" applyBorder="1" applyAlignment="1">
      <alignment horizontal="center"/>
    </xf>
    <xf numFmtId="166" fontId="19" fillId="26" borderId="47" xfId="0" applyNumberFormat="1" applyFont="1" applyFill="1" applyBorder="1" applyAlignment="1">
      <alignment horizontal="center"/>
    </xf>
    <xf numFmtId="166" fontId="19" fillId="26" borderId="48" xfId="0" applyNumberFormat="1" applyFont="1" applyFill="1" applyBorder="1" applyAlignment="1">
      <alignment horizontal="center"/>
    </xf>
    <xf numFmtId="166" fontId="19" fillId="26" borderId="50" xfId="0" applyNumberFormat="1" applyFont="1" applyFill="1" applyBorder="1" applyAlignment="1">
      <alignment horizontal="center"/>
    </xf>
    <xf numFmtId="166" fontId="19" fillId="0" borderId="48" xfId="0" applyNumberFormat="1" applyFont="1" applyBorder="1" applyAlignment="1">
      <alignment horizontal="center"/>
    </xf>
    <xf numFmtId="0" fontId="21" fillId="25" borderId="51" xfId="0" applyFont="1" applyFill="1" applyBorder="1" applyAlignment="1">
      <alignment horizontal="left" vertical="center"/>
    </xf>
    <xf numFmtId="166" fontId="19" fillId="0" borderId="52" xfId="0" applyNumberFormat="1" applyFont="1" applyFill="1" applyBorder="1" applyAlignment="1">
      <alignment horizontal="center"/>
    </xf>
    <xf numFmtId="166" fontId="19" fillId="0" borderId="53" xfId="0" applyNumberFormat="1" applyFont="1" applyFill="1" applyBorder="1" applyAlignment="1">
      <alignment horizontal="center"/>
    </xf>
    <xf numFmtId="166" fontId="19" fillId="0" borderId="54" xfId="0" applyNumberFormat="1" applyFont="1" applyFill="1" applyBorder="1" applyAlignment="1">
      <alignment horizontal="center"/>
    </xf>
    <xf numFmtId="166" fontId="19" fillId="0" borderId="55" xfId="0" applyNumberFormat="1" applyFont="1" applyFill="1" applyBorder="1" applyAlignment="1">
      <alignment horizontal="center"/>
    </xf>
    <xf numFmtId="166" fontId="19" fillId="0" borderId="56" xfId="0" applyNumberFormat="1" applyFont="1" applyFill="1" applyBorder="1" applyAlignment="1">
      <alignment horizontal="center"/>
    </xf>
    <xf numFmtId="166" fontId="19" fillId="0" borderId="55" xfId="0" applyNumberFormat="1" applyFont="1" applyBorder="1" applyAlignment="1">
      <alignment horizontal="center"/>
    </xf>
    <xf numFmtId="0" fontId="21" fillId="25" borderId="11" xfId="0" applyFont="1" applyFill="1" applyBorder="1" applyAlignment="1">
      <alignment horizontal="left" vertical="center"/>
    </xf>
    <xf numFmtId="166" fontId="19" fillId="0" borderId="13" xfId="0" applyNumberFormat="1" applyFont="1" applyFill="1" applyBorder="1" applyAlignment="1">
      <alignment horizontal="center"/>
    </xf>
    <xf numFmtId="166" fontId="19" fillId="0" borderId="25" xfId="0" applyNumberFormat="1" applyFont="1" applyFill="1" applyBorder="1" applyAlignment="1">
      <alignment horizontal="center"/>
    </xf>
    <xf numFmtId="166" fontId="25" fillId="0" borderId="26" xfId="0" applyNumberFormat="1" applyFont="1" applyFill="1" applyBorder="1" applyAlignment="1">
      <alignment horizontal="center"/>
    </xf>
    <xf numFmtId="166" fontId="25" fillId="0" borderId="25" xfId="0" applyNumberFormat="1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vertical="center"/>
    </xf>
    <xf numFmtId="166" fontId="25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25" borderId="12" xfId="0" applyFont="1" applyFill="1" applyBorder="1" applyAlignment="1">
      <alignment horizontal="left" wrapText="1"/>
    </xf>
    <xf numFmtId="166" fontId="19" fillId="0" borderId="14" xfId="0" applyNumberFormat="1" applyFont="1" applyFill="1" applyBorder="1" applyAlignment="1">
      <alignment horizontal="center"/>
    </xf>
    <xf numFmtId="166" fontId="19" fillId="0" borderId="27" xfId="0" applyNumberFormat="1" applyFont="1" applyFill="1" applyBorder="1" applyAlignment="1">
      <alignment horizontal="center"/>
    </xf>
    <xf numFmtId="166" fontId="19" fillId="0" borderId="28" xfId="0" applyNumberFormat="1" applyFont="1" applyFill="1" applyBorder="1" applyAlignment="1">
      <alignment horizontal="center"/>
    </xf>
    <xf numFmtId="166" fontId="19" fillId="0" borderId="24" xfId="0" applyNumberFormat="1" applyFont="1" applyFill="1" applyBorder="1" applyAlignment="1">
      <alignment horizontal="center"/>
    </xf>
    <xf numFmtId="166" fontId="19" fillId="0" borderId="30" xfId="0" applyNumberFormat="1" applyFont="1" applyFill="1" applyBorder="1" applyAlignment="1">
      <alignment horizontal="center"/>
    </xf>
    <xf numFmtId="166" fontId="19" fillId="0" borderId="24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166" fontId="19" fillId="0" borderId="20" xfId="0" applyNumberFormat="1" applyFont="1" applyFill="1" applyBorder="1" applyAlignment="1">
      <alignment horizontal="center"/>
    </xf>
    <xf numFmtId="166" fontId="19" fillId="0" borderId="35" xfId="0" applyNumberFormat="1" applyFont="1" applyFill="1" applyBorder="1" applyAlignment="1">
      <alignment horizontal="center"/>
    </xf>
    <xf numFmtId="166" fontId="19" fillId="0" borderId="39" xfId="0" applyNumberFormat="1" applyFont="1" applyFill="1" applyBorder="1" applyAlignment="1">
      <alignment horizontal="center"/>
    </xf>
    <xf numFmtId="166" fontId="19" fillId="0" borderId="36" xfId="0" applyNumberFormat="1" applyFont="1" applyFill="1" applyBorder="1" applyAlignment="1">
      <alignment horizontal="center"/>
    </xf>
    <xf numFmtId="166" fontId="19" fillId="0" borderId="37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6" fillId="0" borderId="11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wrapText="1"/>
    </xf>
    <xf numFmtId="166" fontId="19" fillId="0" borderId="25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166" fontId="19" fillId="0" borderId="14" xfId="0" applyNumberFormat="1" applyFont="1" applyFill="1" applyBorder="1" applyAlignment="1">
      <alignment/>
    </xf>
    <xf numFmtId="166" fontId="19" fillId="0" borderId="27" xfId="0" applyNumberFormat="1" applyFont="1" applyFill="1" applyBorder="1" applyAlignment="1">
      <alignment/>
    </xf>
    <xf numFmtId="166" fontId="19" fillId="0" borderId="28" xfId="0" applyNumberFormat="1" applyFont="1" applyFill="1" applyBorder="1" applyAlignment="1">
      <alignment/>
    </xf>
    <xf numFmtId="166" fontId="19" fillId="0" borderId="57" xfId="0" applyNumberFormat="1" applyFont="1" applyFill="1" applyBorder="1" applyAlignment="1">
      <alignment/>
    </xf>
    <xf numFmtId="166" fontId="19" fillId="0" borderId="58" xfId="0" applyNumberFormat="1" applyFont="1" applyFill="1" applyBorder="1" applyAlignment="1">
      <alignment/>
    </xf>
    <xf numFmtId="166" fontId="19" fillId="0" borderId="30" xfId="0" applyNumberFormat="1" applyFont="1" applyFill="1" applyBorder="1" applyAlignment="1">
      <alignment/>
    </xf>
    <xf numFmtId="166" fontId="19" fillId="0" borderId="24" xfId="0" applyNumberFormat="1" applyFont="1" applyBorder="1" applyAlignment="1">
      <alignment/>
    </xf>
    <xf numFmtId="166" fontId="19" fillId="0" borderId="38" xfId="0" applyNumberFormat="1" applyFont="1" applyBorder="1" applyAlignment="1">
      <alignment/>
    </xf>
    <xf numFmtId="166" fontId="19" fillId="0" borderId="38" xfId="0" applyNumberFormat="1" applyFont="1" applyFill="1" applyBorder="1" applyAlignment="1">
      <alignment/>
    </xf>
    <xf numFmtId="0" fontId="19" fillId="0" borderId="0" xfId="0" applyFont="1" applyAlignment="1">
      <alignment/>
    </xf>
    <xf numFmtId="166" fontId="19" fillId="0" borderId="0" xfId="0" applyNumberFormat="1" applyFont="1" applyAlignment="1">
      <alignment/>
    </xf>
    <xf numFmtId="0" fontId="27" fillId="0" borderId="21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 horizontal="center"/>
    </xf>
    <xf numFmtId="0" fontId="21" fillId="25" borderId="56" xfId="0" applyFont="1" applyFill="1" applyBorder="1" applyAlignment="1">
      <alignment horizontal="center" vertical="center" wrapText="1"/>
    </xf>
    <xf numFmtId="0" fontId="26" fillId="25" borderId="43" xfId="0" applyFont="1" applyFill="1" applyBorder="1" applyAlignment="1">
      <alignment horizontal="center"/>
    </xf>
    <xf numFmtId="0" fontId="26" fillId="25" borderId="10" xfId="0" applyFont="1" applyFill="1" applyBorder="1" applyAlignment="1">
      <alignment vertical="center"/>
    </xf>
    <xf numFmtId="0" fontId="26" fillId="25" borderId="16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166" fontId="26" fillId="25" borderId="10" xfId="0" applyNumberFormat="1" applyFont="1" applyFill="1" applyBorder="1" applyAlignment="1">
      <alignment horizontal="center"/>
    </xf>
    <xf numFmtId="0" fontId="21" fillId="25" borderId="11" xfId="0" applyFont="1" applyFill="1" applyBorder="1" applyAlignment="1">
      <alignment vertical="center"/>
    </xf>
    <xf numFmtId="0" fontId="21" fillId="25" borderId="15" xfId="0" applyFont="1" applyFill="1" applyBorder="1" applyAlignment="1">
      <alignment horizontal="center"/>
    </xf>
    <xf numFmtId="166" fontId="21" fillId="25" borderId="11" xfId="0" applyNumberFormat="1" applyFont="1" applyFill="1" applyBorder="1" applyAlignment="1">
      <alignment horizontal="center"/>
    </xf>
    <xf numFmtId="166" fontId="26" fillId="25" borderId="11" xfId="0" applyNumberFormat="1" applyFont="1" applyFill="1" applyBorder="1" applyAlignment="1">
      <alignment horizontal="center"/>
    </xf>
    <xf numFmtId="0" fontId="26" fillId="25" borderId="11" xfId="0" applyFont="1" applyFill="1" applyBorder="1" applyAlignment="1">
      <alignment/>
    </xf>
    <xf numFmtId="0" fontId="26" fillId="25" borderId="15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21" fillId="25" borderId="18" xfId="0" applyFont="1" applyFill="1" applyBorder="1" applyAlignment="1">
      <alignment horizontal="right"/>
    </xf>
    <xf numFmtId="0" fontId="21" fillId="25" borderId="59" xfId="0" applyFont="1" applyFill="1" applyBorder="1" applyAlignment="1">
      <alignment horizontal="center"/>
    </xf>
    <xf numFmtId="0" fontId="21" fillId="25" borderId="50" xfId="0" applyFont="1" applyFill="1" applyBorder="1" applyAlignment="1">
      <alignment horizontal="center"/>
    </xf>
    <xf numFmtId="166" fontId="21" fillId="25" borderId="18" xfId="0" applyNumberFormat="1" applyFont="1" applyFill="1" applyBorder="1" applyAlignment="1">
      <alignment horizontal="center"/>
    </xf>
    <xf numFmtId="0" fontId="21" fillId="25" borderId="60" xfId="0" applyFont="1" applyFill="1" applyBorder="1" applyAlignment="1">
      <alignment horizontal="center"/>
    </xf>
    <xf numFmtId="0" fontId="21" fillId="25" borderId="56" xfId="0" applyFont="1" applyFill="1" applyBorder="1" applyAlignment="1">
      <alignment horizontal="center"/>
    </xf>
    <xf numFmtId="166" fontId="21" fillId="25" borderId="51" xfId="0" applyNumberFormat="1" applyFont="1" applyFill="1" applyBorder="1" applyAlignment="1">
      <alignment horizontal="center"/>
    </xf>
    <xf numFmtId="0" fontId="26" fillId="25" borderId="29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 wrapText="1"/>
    </xf>
    <xf numFmtId="0" fontId="21" fillId="25" borderId="11" xfId="0" applyFont="1" applyFill="1" applyBorder="1" applyAlignment="1">
      <alignment horizontal="right" vertical="center"/>
    </xf>
    <xf numFmtId="49" fontId="21" fillId="25" borderId="15" xfId="0" applyNumberFormat="1" applyFont="1" applyFill="1" applyBorder="1" applyAlignment="1">
      <alignment horizontal="center"/>
    </xf>
    <xf numFmtId="49" fontId="21" fillId="25" borderId="17" xfId="0" applyNumberFormat="1" applyFont="1" applyFill="1" applyBorder="1" applyAlignment="1">
      <alignment horizontal="center"/>
    </xf>
    <xf numFmtId="0" fontId="21" fillId="25" borderId="30" xfId="0" applyFont="1" applyFill="1" applyBorder="1" applyAlignment="1">
      <alignment horizontal="center"/>
    </xf>
    <xf numFmtId="166" fontId="21" fillId="25" borderId="12" xfId="0" applyNumberFormat="1" applyFont="1" applyFill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166" fontId="21" fillId="25" borderId="10" xfId="0" applyNumberFormat="1" applyFont="1" applyFill="1" applyBorder="1" applyAlignment="1">
      <alignment horizontal="center"/>
    </xf>
    <xf numFmtId="166" fontId="21" fillId="25" borderId="34" xfId="0" applyNumberFormat="1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66" fontId="21" fillId="25" borderId="32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166" fontId="21" fillId="0" borderId="11" xfId="0" applyNumberFormat="1" applyFont="1" applyBorder="1" applyAlignment="1">
      <alignment horizontal="center"/>
    </xf>
    <xf numFmtId="166" fontId="21" fillId="0" borderId="32" xfId="0" applyNumberFormat="1" applyFont="1" applyBorder="1" applyAlignment="1">
      <alignment horizontal="center"/>
    </xf>
    <xf numFmtId="166" fontId="26" fillId="0" borderId="11" xfId="0" applyNumberFormat="1" applyFont="1" applyBorder="1" applyAlignment="1">
      <alignment horizontal="center"/>
    </xf>
    <xf numFmtId="166" fontId="26" fillId="0" borderId="32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1" fillId="0" borderId="11" xfId="0" applyFont="1" applyBorder="1" applyAlignment="1">
      <alignment horizontal="right"/>
    </xf>
    <xf numFmtId="49" fontId="21" fillId="0" borderId="17" xfId="0" applyNumberFormat="1" applyFont="1" applyBorder="1" applyAlignment="1">
      <alignment horizontal="center"/>
    </xf>
    <xf numFmtId="0" fontId="26" fillId="0" borderId="30" xfId="0" applyFont="1" applyBorder="1" applyAlignment="1">
      <alignment/>
    </xf>
    <xf numFmtId="166" fontId="21" fillId="0" borderId="12" xfId="0" applyNumberFormat="1" applyFont="1" applyBorder="1" applyAlignment="1">
      <alignment/>
    </xf>
    <xf numFmtId="166" fontId="21" fillId="0" borderId="33" xfId="0" applyNumberFormat="1" applyFont="1" applyBorder="1" applyAlignment="1">
      <alignment/>
    </xf>
    <xf numFmtId="0" fontId="21" fillId="0" borderId="38" xfId="0" applyFont="1" applyFill="1" applyBorder="1" applyAlignment="1">
      <alignment horizontal="right"/>
    </xf>
    <xf numFmtId="0" fontId="21" fillId="0" borderId="38" xfId="0" applyFont="1" applyBorder="1" applyAlignment="1">
      <alignment horizontal="center"/>
    </xf>
    <xf numFmtId="166" fontId="21" fillId="0" borderId="38" xfId="0" applyNumberFormat="1" applyFont="1" applyBorder="1" applyAlignment="1">
      <alignment/>
    </xf>
    <xf numFmtId="166" fontId="21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2" fontId="21" fillId="25" borderId="11" xfId="0" applyNumberFormat="1" applyFont="1" applyFill="1" applyBorder="1" applyAlignment="1">
      <alignment horizontal="center"/>
    </xf>
    <xf numFmtId="0" fontId="26" fillId="25" borderId="11" xfId="0" applyFont="1" applyFill="1" applyBorder="1" applyAlignment="1">
      <alignment vertical="center" wrapText="1"/>
    </xf>
    <xf numFmtId="2" fontId="26" fillId="25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left" vertical="center"/>
    </xf>
    <xf numFmtId="166" fontId="22" fillId="25" borderId="35" xfId="0" applyNumberFormat="1" applyFont="1" applyFill="1" applyBorder="1" applyAlignment="1">
      <alignment horizontal="center" vertical="center" wrapText="1"/>
    </xf>
    <xf numFmtId="166" fontId="23" fillId="25" borderId="26" xfId="0" applyNumberFormat="1" applyFont="1" applyFill="1" applyBorder="1" applyAlignment="1">
      <alignment horizontal="center" vertical="center"/>
    </xf>
    <xf numFmtId="166" fontId="23" fillId="25" borderId="27" xfId="0" applyNumberFormat="1" applyFont="1" applyFill="1" applyBorder="1" applyAlignment="1">
      <alignment horizontal="center" vertical="center"/>
    </xf>
    <xf numFmtId="166" fontId="22" fillId="25" borderId="36" xfId="0" applyNumberFormat="1" applyFont="1" applyFill="1" applyBorder="1" applyAlignment="1">
      <alignment horizontal="center" vertical="center" wrapText="1"/>
    </xf>
    <xf numFmtId="166" fontId="23" fillId="25" borderId="22" xfId="0" applyNumberFormat="1" applyFont="1" applyFill="1" applyBorder="1" applyAlignment="1">
      <alignment horizontal="center" vertical="center"/>
    </xf>
    <xf numFmtId="166" fontId="23" fillId="25" borderId="24" xfId="0" applyNumberFormat="1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23" fillId="25" borderId="21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5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166" fontId="22" fillId="25" borderId="32" xfId="0" applyNumberFormat="1" applyFont="1" applyFill="1" applyBorder="1" applyAlignment="1">
      <alignment horizontal="center" vertical="center" wrapText="1"/>
    </xf>
    <xf numFmtId="166" fontId="23" fillId="25" borderId="32" xfId="0" applyNumberFormat="1" applyFont="1" applyFill="1" applyBorder="1" applyAlignment="1">
      <alignment horizontal="center" vertical="center"/>
    </xf>
    <xf numFmtId="166" fontId="23" fillId="25" borderId="33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wrapText="1"/>
    </xf>
    <xf numFmtId="0" fontId="26" fillId="25" borderId="12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62" xfId="0" applyFont="1" applyFill="1" applyBorder="1" applyAlignment="1">
      <alignment horizontal="center" wrapText="1"/>
    </xf>
    <xf numFmtId="0" fontId="25" fillId="0" borderId="63" xfId="0" applyFont="1" applyFill="1" applyBorder="1" applyAlignment="1">
      <alignment horizontal="center" wrapText="1"/>
    </xf>
    <xf numFmtId="0" fontId="25" fillId="0" borderId="64" xfId="0" applyFont="1" applyFill="1" applyBorder="1" applyAlignment="1">
      <alignment horizontal="center" wrapText="1"/>
    </xf>
    <xf numFmtId="0" fontId="25" fillId="0" borderId="65" xfId="0" applyFont="1" applyFill="1" applyBorder="1" applyAlignment="1">
      <alignment horizontal="center" wrapText="1"/>
    </xf>
    <xf numFmtId="0" fontId="19" fillId="0" borderId="64" xfId="0" applyFont="1" applyFill="1" applyBorder="1" applyAlignment="1">
      <alignment horizontal="center" wrapText="1"/>
    </xf>
    <xf numFmtId="0" fontId="19" fillId="0" borderId="65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25" borderId="51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vertical="center"/>
    </xf>
    <xf numFmtId="0" fontId="26" fillId="25" borderId="12" xfId="0" applyFont="1" applyFill="1" applyBorder="1" applyAlignment="1">
      <alignment vertical="center"/>
    </xf>
    <xf numFmtId="0" fontId="26" fillId="25" borderId="60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40" fillId="0" borderId="0" xfId="52" applyFont="1" applyAlignment="1">
      <alignment horizontal="center" vertical="top" wrapText="1"/>
      <protection/>
    </xf>
    <xf numFmtId="0" fontId="40" fillId="0" borderId="0" xfId="52" applyFont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26.625" style="0" customWidth="1"/>
    <col min="2" max="2" width="19.75390625" style="0" customWidth="1"/>
    <col min="3" max="3" width="0" style="0" hidden="1" customWidth="1"/>
    <col min="4" max="4" width="9.375" style="0" bestFit="1" customWidth="1"/>
    <col min="5" max="5" width="9.25390625" style="0" customWidth="1"/>
    <col min="6" max="6" width="11.75390625" style="0" hidden="1" customWidth="1"/>
    <col min="7" max="7" width="12.875" style="0" hidden="1" customWidth="1"/>
    <col min="8" max="8" width="13.125" style="0" hidden="1" customWidth="1"/>
    <col min="9" max="9" width="11.00390625" style="0" hidden="1" customWidth="1"/>
    <col min="10" max="10" width="9.625" style="0" hidden="1" customWidth="1"/>
    <col min="11" max="11" width="10.375" style="0" hidden="1" customWidth="1"/>
    <col min="14" max="15" width="9.375" style="0" bestFit="1" customWidth="1"/>
  </cols>
  <sheetData>
    <row r="1" spans="1:15" ht="29.25" customHeight="1">
      <c r="A1" s="233" t="s">
        <v>22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1" ht="18.75" customHeight="1" thickBot="1">
      <c r="A2" s="233"/>
      <c r="B2" s="233"/>
      <c r="C2" s="233"/>
      <c r="D2" s="233"/>
      <c r="E2" s="233"/>
      <c r="F2" s="233"/>
      <c r="G2" s="233"/>
      <c r="H2" s="233"/>
      <c r="I2" s="234"/>
      <c r="J2" s="234"/>
      <c r="K2" s="234"/>
    </row>
    <row r="3" spans="1:15" ht="27.75" customHeight="1" thickBot="1">
      <c r="A3" s="235" t="s">
        <v>5</v>
      </c>
      <c r="B3" s="238" t="s">
        <v>2</v>
      </c>
      <c r="C3" s="38"/>
      <c r="D3" s="241" t="s">
        <v>23</v>
      </c>
      <c r="E3" s="242"/>
      <c r="F3" s="54"/>
      <c r="G3" s="55"/>
      <c r="H3" s="55"/>
      <c r="I3" s="55"/>
      <c r="J3" s="55"/>
      <c r="K3" s="56"/>
      <c r="L3" s="241" t="s">
        <v>24</v>
      </c>
      <c r="M3" s="242"/>
      <c r="N3" s="241" t="s">
        <v>25</v>
      </c>
      <c r="O3" s="242"/>
    </row>
    <row r="4" spans="1:15" ht="15" customHeight="1">
      <c r="A4" s="236"/>
      <c r="B4" s="239"/>
      <c r="C4" s="243" t="s">
        <v>21</v>
      </c>
      <c r="D4" s="222" t="s">
        <v>82</v>
      </c>
      <c r="E4" s="225" t="s">
        <v>83</v>
      </c>
      <c r="F4" s="51" t="s">
        <v>0</v>
      </c>
      <c r="G4" s="52"/>
      <c r="H4" s="52"/>
      <c r="I4" s="52"/>
      <c r="J4" s="52"/>
      <c r="K4" s="53"/>
      <c r="L4" s="222" t="s">
        <v>82</v>
      </c>
      <c r="M4" s="225" t="s">
        <v>83</v>
      </c>
      <c r="N4" s="222" t="s">
        <v>82</v>
      </c>
      <c r="O4" s="225" t="s">
        <v>83</v>
      </c>
    </row>
    <row r="5" spans="1:15" ht="14.25">
      <c r="A5" s="236"/>
      <c r="B5" s="239"/>
      <c r="C5" s="244"/>
      <c r="D5" s="223"/>
      <c r="E5" s="226"/>
      <c r="F5" s="228" t="s">
        <v>10</v>
      </c>
      <c r="G5" s="229"/>
      <c r="H5" s="230" t="s">
        <v>12</v>
      </c>
      <c r="I5" s="231"/>
      <c r="J5" s="230" t="s">
        <v>13</v>
      </c>
      <c r="K5" s="232"/>
      <c r="L5" s="223"/>
      <c r="M5" s="226"/>
      <c r="N5" s="223"/>
      <c r="O5" s="226"/>
    </row>
    <row r="6" spans="1:15" ht="15" thickBot="1">
      <c r="A6" s="237"/>
      <c r="B6" s="240"/>
      <c r="C6" s="245"/>
      <c r="D6" s="224"/>
      <c r="E6" s="227"/>
      <c r="F6" s="48" t="s">
        <v>1</v>
      </c>
      <c r="G6" s="49" t="s">
        <v>20</v>
      </c>
      <c r="H6" s="49" t="s">
        <v>1</v>
      </c>
      <c r="I6" s="49" t="s">
        <v>20</v>
      </c>
      <c r="J6" s="49" t="s">
        <v>1</v>
      </c>
      <c r="K6" s="50" t="s">
        <v>20</v>
      </c>
      <c r="L6" s="224"/>
      <c r="M6" s="227"/>
      <c r="N6" s="224"/>
      <c r="O6" s="227"/>
    </row>
    <row r="7" spans="1:15" ht="45" customHeight="1">
      <c r="A7" s="41" t="s">
        <v>14</v>
      </c>
      <c r="B7" s="5" t="s">
        <v>3</v>
      </c>
      <c r="C7" s="42">
        <v>40.029</v>
      </c>
      <c r="D7" s="43">
        <v>33649</v>
      </c>
      <c r="E7" s="44">
        <v>33983</v>
      </c>
      <c r="F7" s="45"/>
      <c r="G7" s="46"/>
      <c r="H7" s="46"/>
      <c r="I7" s="46"/>
      <c r="J7" s="46"/>
      <c r="K7" s="47"/>
      <c r="L7" s="43">
        <v>1721</v>
      </c>
      <c r="M7" s="44">
        <v>2007</v>
      </c>
      <c r="N7" s="43">
        <v>35370</v>
      </c>
      <c r="O7" s="44">
        <v>35990</v>
      </c>
    </row>
    <row r="8" spans="1:15" ht="36.75" customHeight="1">
      <c r="A8" s="35" t="s">
        <v>15</v>
      </c>
      <c r="B8" s="6" t="s">
        <v>17</v>
      </c>
      <c r="C8" s="39">
        <f>C7*C10*12/1000</f>
        <v>7519.5116964</v>
      </c>
      <c r="D8" s="30">
        <v>5341536.4</v>
      </c>
      <c r="E8" s="26">
        <v>6101190.6</v>
      </c>
      <c r="F8" s="33"/>
      <c r="G8" s="25"/>
      <c r="H8" s="25"/>
      <c r="I8" s="25"/>
      <c r="J8" s="25"/>
      <c r="K8" s="29"/>
      <c r="L8" s="30">
        <v>263121.6</v>
      </c>
      <c r="M8" s="26">
        <v>338939.5</v>
      </c>
      <c r="N8" s="43">
        <v>5604658</v>
      </c>
      <c r="O8" s="44">
        <v>6440130.1</v>
      </c>
    </row>
    <row r="9" spans="1:15" ht="42" customHeight="1">
      <c r="A9" s="36"/>
      <c r="B9" s="6" t="s">
        <v>16</v>
      </c>
      <c r="C9" s="39">
        <v>118.2</v>
      </c>
      <c r="D9" s="30"/>
      <c r="E9" s="26">
        <f>E8/D8*100</f>
        <v>114.22164229752323</v>
      </c>
      <c r="F9" s="26">
        <f aca="true" t="shared" si="0" ref="F9:K9">F8/E8*100</f>
        <v>0</v>
      </c>
      <c r="G9" s="26" t="e">
        <f t="shared" si="0"/>
        <v>#DIV/0!</v>
      </c>
      <c r="H9" s="26" t="e">
        <f t="shared" si="0"/>
        <v>#DIV/0!</v>
      </c>
      <c r="I9" s="26" t="e">
        <f t="shared" si="0"/>
        <v>#DIV/0!</v>
      </c>
      <c r="J9" s="26" t="e">
        <f t="shared" si="0"/>
        <v>#DIV/0!</v>
      </c>
      <c r="K9" s="26" t="e">
        <f t="shared" si="0"/>
        <v>#DIV/0!</v>
      </c>
      <c r="L9" s="26"/>
      <c r="M9" s="26">
        <f>M8/L8*100</f>
        <v>128.8147761339244</v>
      </c>
      <c r="N9" s="26"/>
      <c r="O9" s="26">
        <f>O8/N8*100</f>
        <v>114.90674542496615</v>
      </c>
    </row>
    <row r="10" spans="1:15" ht="51" customHeight="1">
      <c r="A10" s="36" t="s">
        <v>9</v>
      </c>
      <c r="B10" s="6" t="s">
        <v>4</v>
      </c>
      <c r="C10" s="39">
        <v>15654.3</v>
      </c>
      <c r="D10" s="30">
        <v>19842.8</v>
      </c>
      <c r="E10" s="26">
        <v>22442.1</v>
      </c>
      <c r="F10" s="33"/>
      <c r="G10" s="25"/>
      <c r="H10" s="25"/>
      <c r="I10" s="25"/>
      <c r="J10" s="25"/>
      <c r="K10" s="29"/>
      <c r="L10" s="30">
        <v>19111.1</v>
      </c>
      <c r="M10" s="26">
        <v>21109.8</v>
      </c>
      <c r="N10" s="30">
        <v>19807.2</v>
      </c>
      <c r="O10" s="26">
        <v>22367.8</v>
      </c>
    </row>
    <row r="11" spans="1:15" ht="48.75" customHeight="1" thickBot="1">
      <c r="A11" s="37"/>
      <c r="B11" s="7" t="s">
        <v>16</v>
      </c>
      <c r="C11" s="40">
        <v>122.4</v>
      </c>
      <c r="D11" s="31"/>
      <c r="E11" s="28">
        <f>E10/D10*100</f>
        <v>113.09946176950834</v>
      </c>
      <c r="F11" s="34"/>
      <c r="G11" s="27"/>
      <c r="H11" s="27"/>
      <c r="I11" s="27"/>
      <c r="J11" s="27"/>
      <c r="K11" s="32"/>
      <c r="L11" s="31"/>
      <c r="M11" s="28">
        <f>M10/L10*100</f>
        <v>110.45832003390701</v>
      </c>
      <c r="N11" s="31"/>
      <c r="O11" s="28">
        <f>O10/N10*100</f>
        <v>112.92762227876732</v>
      </c>
    </row>
    <row r="12" spans="1:11" ht="48.75" customHeight="1" hidden="1">
      <c r="A12" s="22" t="s">
        <v>18</v>
      </c>
      <c r="B12" s="23" t="s">
        <v>19</v>
      </c>
      <c r="C12" s="8"/>
      <c r="D12" s="24"/>
      <c r="E12" s="8"/>
      <c r="F12" s="16"/>
      <c r="G12" s="8"/>
      <c r="H12" s="8"/>
      <c r="I12" s="8"/>
      <c r="J12" s="8"/>
      <c r="K12" s="8"/>
    </row>
    <row r="13" spans="1:11" ht="37.5" customHeight="1" hidden="1">
      <c r="A13" s="218" t="s">
        <v>8</v>
      </c>
      <c r="B13" s="6" t="s">
        <v>11</v>
      </c>
      <c r="C13" s="8">
        <v>6729.1</v>
      </c>
      <c r="D13" s="15">
        <v>6879.7</v>
      </c>
      <c r="E13" s="19">
        <v>7585.6</v>
      </c>
      <c r="F13" s="17"/>
      <c r="G13" s="13">
        <f>E13*G15/100</f>
        <v>9125.4768</v>
      </c>
      <c r="H13" s="13"/>
      <c r="I13" s="13">
        <f>G13*I15/100</f>
        <v>10229.6594928</v>
      </c>
      <c r="J13" s="13"/>
      <c r="K13" s="21">
        <f>I13*K15/100</f>
        <v>11467.4482914288</v>
      </c>
    </row>
    <row r="14" spans="1:11" ht="48" customHeight="1" hidden="1">
      <c r="A14" s="218"/>
      <c r="B14" s="6" t="s">
        <v>6</v>
      </c>
      <c r="C14" s="9">
        <v>111.9</v>
      </c>
      <c r="D14" s="11">
        <v>97.6</v>
      </c>
      <c r="E14" s="9">
        <f>E13/E15*100/D13*100</f>
        <v>102.66352125646203</v>
      </c>
      <c r="F14" s="14"/>
      <c r="G14" s="9">
        <v>100</v>
      </c>
      <c r="H14" s="9"/>
      <c r="I14" s="9">
        <v>100</v>
      </c>
      <c r="J14" s="9"/>
      <c r="K14" s="9">
        <v>100</v>
      </c>
    </row>
    <row r="15" spans="1:11" ht="34.5" customHeight="1" hidden="1" thickBot="1">
      <c r="A15" s="219"/>
      <c r="B15" s="7" t="s">
        <v>7</v>
      </c>
      <c r="C15" s="10">
        <v>106.9</v>
      </c>
      <c r="D15" s="12">
        <v>103.5</v>
      </c>
      <c r="E15" s="20">
        <v>107.4</v>
      </c>
      <c r="F15" s="18"/>
      <c r="G15" s="10">
        <v>120.3</v>
      </c>
      <c r="H15" s="10"/>
      <c r="I15" s="10">
        <v>112.1</v>
      </c>
      <c r="J15" s="10"/>
      <c r="K15" s="10">
        <v>112.1</v>
      </c>
    </row>
    <row r="16" spans="1:11" ht="15.75">
      <c r="A16" s="220"/>
      <c r="B16" s="221"/>
      <c r="C16" s="221"/>
      <c r="D16" s="2"/>
      <c r="E16" s="3"/>
      <c r="F16" s="3"/>
      <c r="G16" s="3"/>
      <c r="H16" s="4"/>
      <c r="I16" s="4"/>
      <c r="J16" s="4"/>
      <c r="K16" s="4"/>
    </row>
    <row r="17" spans="1:11" ht="15.75">
      <c r="A17" s="1"/>
      <c r="B17" s="2"/>
      <c r="C17" s="2"/>
      <c r="D17" s="2"/>
      <c r="E17" s="3"/>
      <c r="F17" s="3"/>
      <c r="G17" s="3"/>
      <c r="H17" s="4"/>
      <c r="I17" s="4"/>
      <c r="J17" s="4"/>
      <c r="K17" s="4"/>
    </row>
  </sheetData>
  <sheetProtection/>
  <mergeCells count="19">
    <mergeCell ref="A1:O1"/>
    <mergeCell ref="A2:K2"/>
    <mergeCell ref="A3:A6"/>
    <mergeCell ref="B3:B6"/>
    <mergeCell ref="D3:E3"/>
    <mergeCell ref="L3:M3"/>
    <mergeCell ref="N3:O3"/>
    <mergeCell ref="C4:C6"/>
    <mergeCell ref="D4:D6"/>
    <mergeCell ref="E4:E6"/>
    <mergeCell ref="A13:A15"/>
    <mergeCell ref="A16:C16"/>
    <mergeCell ref="L4:L6"/>
    <mergeCell ref="M4:M6"/>
    <mergeCell ref="N4:N6"/>
    <mergeCell ref="O4:O6"/>
    <mergeCell ref="F5:G5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pane xSplit="3" ySplit="7" topLeftCell="D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8" sqref="E28"/>
    </sheetView>
  </sheetViews>
  <sheetFormatPr defaultColWidth="9.00390625" defaultRowHeight="12.75"/>
  <cols>
    <col min="1" max="1" width="40.375" style="0" customWidth="1"/>
    <col min="2" max="2" width="14.375" style="162" customWidth="1"/>
    <col min="3" max="3" width="0" style="162" hidden="1" customWidth="1"/>
    <col min="4" max="4" width="14.75390625" style="0" customWidth="1"/>
    <col min="5" max="5" width="14.25390625" style="0" customWidth="1"/>
    <col min="6" max="12" width="0" style="0" hidden="1" customWidth="1"/>
  </cols>
  <sheetData>
    <row r="1" spans="1:12" ht="12.75" customHeight="1">
      <c r="A1" s="258" t="s">
        <v>34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26.2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2.75" hidden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ht="13.5" customHeight="1" thickBot="1"/>
    <row r="5" spans="1:12" ht="21.75" customHeight="1" thickBot="1">
      <c r="A5" s="259" t="s">
        <v>5</v>
      </c>
      <c r="B5" s="262" t="s">
        <v>35</v>
      </c>
      <c r="C5" s="163" t="s">
        <v>36</v>
      </c>
      <c r="D5" s="164" t="s">
        <v>36</v>
      </c>
      <c r="E5" s="164" t="s">
        <v>37</v>
      </c>
      <c r="F5" s="73" t="s">
        <v>38</v>
      </c>
      <c r="G5" s="74" t="s">
        <v>39</v>
      </c>
      <c r="H5" s="74"/>
      <c r="I5" s="74"/>
      <c r="J5" s="74"/>
      <c r="K5" s="74"/>
      <c r="L5" s="75"/>
    </row>
    <row r="6" spans="1:12" ht="13.5" customHeight="1" thickBot="1">
      <c r="A6" s="260"/>
      <c r="B6" s="263"/>
      <c r="C6" s="265">
        <v>2001</v>
      </c>
      <c r="D6" s="246" t="s">
        <v>88</v>
      </c>
      <c r="E6" s="246" t="s">
        <v>89</v>
      </c>
      <c r="F6" s="248" t="s">
        <v>40</v>
      </c>
      <c r="G6" s="250" t="s">
        <v>41</v>
      </c>
      <c r="H6" s="251"/>
      <c r="I6" s="252" t="s">
        <v>42</v>
      </c>
      <c r="J6" s="253"/>
      <c r="K6" s="254" t="s">
        <v>43</v>
      </c>
      <c r="L6" s="255"/>
    </row>
    <row r="7" spans="1:12" ht="19.5" customHeight="1" thickBot="1">
      <c r="A7" s="261"/>
      <c r="B7" s="264"/>
      <c r="C7" s="265"/>
      <c r="D7" s="247"/>
      <c r="E7" s="247"/>
      <c r="F7" s="249"/>
      <c r="G7" s="76" t="s">
        <v>44</v>
      </c>
      <c r="H7" s="77" t="s">
        <v>45</v>
      </c>
      <c r="I7" s="78" t="s">
        <v>44</v>
      </c>
      <c r="J7" s="77" t="s">
        <v>45</v>
      </c>
      <c r="K7" s="79" t="s">
        <v>44</v>
      </c>
      <c r="L7" s="80" t="s">
        <v>45</v>
      </c>
    </row>
    <row r="8" spans="1:12" ht="15.75">
      <c r="A8" s="165" t="s">
        <v>46</v>
      </c>
      <c r="B8" s="166" t="s">
        <v>47</v>
      </c>
      <c r="C8" s="167"/>
      <c r="D8" s="168">
        <v>27987.1</v>
      </c>
      <c r="E8" s="168">
        <v>27931.9</v>
      </c>
      <c r="F8" s="81">
        <f>E8/8*11.6</f>
        <v>40501.255</v>
      </c>
      <c r="G8" s="82">
        <f>F8*G9/100</f>
        <v>40987.27006</v>
      </c>
      <c r="H8" s="83">
        <f>F8*H9/100</f>
        <v>41716.292649999996</v>
      </c>
      <c r="I8" s="84">
        <f>G8*I9/100</f>
        <v>42585.77359234</v>
      </c>
      <c r="J8" s="83">
        <f>H8*J9/100</f>
        <v>43593.52581924999</v>
      </c>
      <c r="K8" s="85">
        <f>I8*K9/100</f>
        <v>44672.47649836467</v>
      </c>
      <c r="L8" s="86">
        <f>J8*L9/100</f>
        <v>45729.608584393245</v>
      </c>
    </row>
    <row r="9" spans="1:12" ht="15.75">
      <c r="A9" s="169" t="s">
        <v>48</v>
      </c>
      <c r="B9" s="170" t="s">
        <v>49</v>
      </c>
      <c r="C9" s="167"/>
      <c r="D9" s="171"/>
      <c r="E9" s="171">
        <f>E8/D8*100</f>
        <v>99.80276627446217</v>
      </c>
      <c r="F9" s="88">
        <f>F8/D8*100</f>
        <v>144.71401109797014</v>
      </c>
      <c r="G9" s="89">
        <v>101.2</v>
      </c>
      <c r="H9" s="90">
        <v>103</v>
      </c>
      <c r="I9" s="91">
        <v>103.9</v>
      </c>
      <c r="J9" s="90">
        <v>104.5</v>
      </c>
      <c r="K9" s="89">
        <v>104.9</v>
      </c>
      <c r="L9" s="90">
        <f>K9</f>
        <v>104.9</v>
      </c>
    </row>
    <row r="10" spans="1:12" ht="7.5" customHeight="1" hidden="1">
      <c r="A10" s="169"/>
      <c r="B10" s="170"/>
      <c r="C10" s="167"/>
      <c r="D10" s="172"/>
      <c r="E10" s="172"/>
      <c r="F10" s="92"/>
      <c r="G10" s="93"/>
      <c r="H10" s="94"/>
      <c r="I10" s="95"/>
      <c r="J10" s="94"/>
      <c r="K10" s="89"/>
      <c r="L10" s="90"/>
    </row>
    <row r="11" spans="1:12" ht="15.75">
      <c r="A11" s="173" t="s">
        <v>50</v>
      </c>
      <c r="B11" s="174" t="s">
        <v>51</v>
      </c>
      <c r="C11" s="175"/>
      <c r="D11" s="217">
        <f>D17+D18+D19</f>
        <v>20.516814818086882</v>
      </c>
      <c r="E11" s="172">
        <f>E17+E18+E19</f>
        <v>20.900000000000002</v>
      </c>
      <c r="F11" s="92">
        <f>F17+F18+F19</f>
        <v>20.9495</v>
      </c>
      <c r="G11" s="96">
        <f>F11*G12/100</f>
        <v>21.661783</v>
      </c>
      <c r="H11" s="97">
        <f>G11</f>
        <v>21.661783</v>
      </c>
      <c r="I11" s="98">
        <f>G11*I12/100</f>
        <v>22.658225018</v>
      </c>
      <c r="J11" s="99">
        <f>I11</f>
        <v>22.658225018</v>
      </c>
      <c r="K11" s="100">
        <f>I11*K12/100</f>
        <v>23.745819818863996</v>
      </c>
      <c r="L11" s="90">
        <f>K11</f>
        <v>23.745819818863996</v>
      </c>
    </row>
    <row r="12" spans="1:12" ht="16.5" thickBot="1">
      <c r="A12" s="176" t="s">
        <v>52</v>
      </c>
      <c r="B12" s="170" t="s">
        <v>49</v>
      </c>
      <c r="C12" s="175"/>
      <c r="D12" s="171"/>
      <c r="E12" s="171">
        <f>E11/D11*100</f>
        <v>101.86766408582739</v>
      </c>
      <c r="F12" s="88">
        <f>F11/D11*100</f>
        <v>102.10892960603066</v>
      </c>
      <c r="G12" s="100">
        <v>103.4</v>
      </c>
      <c r="H12" s="101">
        <f>G12</f>
        <v>103.4</v>
      </c>
      <c r="I12" s="102">
        <v>104.6</v>
      </c>
      <c r="J12" s="101">
        <f>I12</f>
        <v>104.6</v>
      </c>
      <c r="K12" s="100">
        <v>104.8</v>
      </c>
      <c r="L12" s="90">
        <f>K12</f>
        <v>104.8</v>
      </c>
    </row>
    <row r="13" spans="1:12" ht="16.5" hidden="1" thickBot="1">
      <c r="A13" s="176" t="s">
        <v>53</v>
      </c>
      <c r="B13" s="170" t="s">
        <v>54</v>
      </c>
      <c r="C13" s="175"/>
      <c r="D13" s="171"/>
      <c r="E13" s="171"/>
      <c r="F13" s="103"/>
      <c r="G13" s="104"/>
      <c r="H13" s="105"/>
      <c r="I13" s="106"/>
      <c r="J13" s="105"/>
      <c r="K13" s="104"/>
      <c r="L13" s="90"/>
    </row>
    <row r="14" spans="1:12" ht="16.5" hidden="1" thickBot="1">
      <c r="A14" s="176"/>
      <c r="B14" s="170" t="s">
        <v>51</v>
      </c>
      <c r="C14" s="175"/>
      <c r="D14" s="171"/>
      <c r="E14" s="171"/>
      <c r="F14" s="103"/>
      <c r="G14" s="104"/>
      <c r="H14" s="105"/>
      <c r="I14" s="106"/>
      <c r="J14" s="105"/>
      <c r="K14" s="104"/>
      <c r="L14" s="90"/>
    </row>
    <row r="15" spans="1:12" ht="16.5" hidden="1" thickBot="1">
      <c r="A15" s="177"/>
      <c r="B15" s="178" t="s">
        <v>49</v>
      </c>
      <c r="C15" s="179"/>
      <c r="D15" s="180"/>
      <c r="E15" s="180"/>
      <c r="F15" s="107"/>
      <c r="G15" s="108"/>
      <c r="H15" s="109"/>
      <c r="I15" s="110"/>
      <c r="J15" s="109"/>
      <c r="K15" s="108"/>
      <c r="L15" s="111"/>
    </row>
    <row r="16" spans="1:12" ht="15.75">
      <c r="A16" s="112" t="s">
        <v>55</v>
      </c>
      <c r="B16" s="181"/>
      <c r="C16" s="182"/>
      <c r="D16" s="183"/>
      <c r="E16" s="183"/>
      <c r="F16" s="113"/>
      <c r="G16" s="114"/>
      <c r="H16" s="115"/>
      <c r="I16" s="114"/>
      <c r="J16" s="116"/>
      <c r="K16" s="117"/>
      <c r="L16" s="118"/>
    </row>
    <row r="17" spans="1:12" ht="15.75">
      <c r="A17" s="119" t="s">
        <v>56</v>
      </c>
      <c r="B17" s="170" t="s">
        <v>51</v>
      </c>
      <c r="C17" s="175"/>
      <c r="D17" s="215">
        <f>E17/98.6*100</f>
        <v>8.924949290060853</v>
      </c>
      <c r="E17" s="171">
        <v>8.8</v>
      </c>
      <c r="F17" s="120">
        <f>11.9*1.105</f>
        <v>13.1495</v>
      </c>
      <c r="G17" s="100">
        <f>F17*G12/100</f>
        <v>13.596583</v>
      </c>
      <c r="H17" s="121">
        <f>G17</f>
        <v>13.596583</v>
      </c>
      <c r="I17" s="100">
        <f>G17*I12/100</f>
        <v>14.222025817999999</v>
      </c>
      <c r="J17" s="101">
        <f>I17</f>
        <v>14.222025817999999</v>
      </c>
      <c r="K17" s="102">
        <f>I17*K12/100</f>
        <v>14.904683057263998</v>
      </c>
      <c r="L17" s="90">
        <f>K17</f>
        <v>14.904683057263998</v>
      </c>
    </row>
    <row r="18" spans="1:12" ht="15.75">
      <c r="A18" s="119" t="s">
        <v>57</v>
      </c>
      <c r="B18" s="170" t="s">
        <v>51</v>
      </c>
      <c r="C18" s="175"/>
      <c r="D18" s="215">
        <f>E18/103.7*100</f>
        <v>10.89681774349084</v>
      </c>
      <c r="E18" s="171">
        <v>11.3</v>
      </c>
      <c r="F18" s="120">
        <v>6.9</v>
      </c>
      <c r="G18" s="100">
        <f>F18*G12/100</f>
        <v>7.134600000000001</v>
      </c>
      <c r="H18" s="121">
        <f>G18</f>
        <v>7.134600000000001</v>
      </c>
      <c r="I18" s="100">
        <f>G18*I12/100</f>
        <v>7.4627916</v>
      </c>
      <c r="J18" s="101">
        <f>I18</f>
        <v>7.4627916</v>
      </c>
      <c r="K18" s="102">
        <f>I18*K12/100</f>
        <v>7.821005596799999</v>
      </c>
      <c r="L18" s="90">
        <f>K18</f>
        <v>7.821005596799999</v>
      </c>
    </row>
    <row r="19" spans="1:12" ht="15.75">
      <c r="A19" s="119" t="s">
        <v>58</v>
      </c>
      <c r="B19" s="170" t="s">
        <v>51</v>
      </c>
      <c r="C19" s="175"/>
      <c r="D19" s="171">
        <f>E19/115.1*100</f>
        <v>0.6950477845351868</v>
      </c>
      <c r="E19" s="171">
        <v>0.8</v>
      </c>
      <c r="F19" s="120">
        <v>0.9</v>
      </c>
      <c r="G19" s="100">
        <f>F19*G12/100</f>
        <v>0.9306</v>
      </c>
      <c r="H19" s="121">
        <f>G19</f>
        <v>0.9306</v>
      </c>
      <c r="I19" s="100">
        <f>G19*I12/100</f>
        <v>0.9734075999999999</v>
      </c>
      <c r="J19" s="101">
        <f>I19</f>
        <v>0.9734075999999999</v>
      </c>
      <c r="K19" s="102">
        <f>I19*K12/100</f>
        <v>1.0201311648</v>
      </c>
      <c r="L19" s="90">
        <f>K19</f>
        <v>1.0201311648</v>
      </c>
    </row>
    <row r="20" spans="1:12" ht="9" customHeight="1">
      <c r="A20" s="119"/>
      <c r="B20" s="170"/>
      <c r="C20" s="175"/>
      <c r="D20" s="171"/>
      <c r="E20" s="171"/>
      <c r="F20" s="120"/>
      <c r="G20" s="100"/>
      <c r="H20" s="121"/>
      <c r="I20" s="100"/>
      <c r="J20" s="101"/>
      <c r="K20" s="102"/>
      <c r="L20" s="90"/>
    </row>
    <row r="21" spans="1:12" ht="15.75">
      <c r="A21" s="173" t="s">
        <v>59</v>
      </c>
      <c r="B21" s="174" t="s">
        <v>60</v>
      </c>
      <c r="C21" s="184"/>
      <c r="D21" s="172">
        <f>D24+D25+D26</f>
        <v>36577.43131058999</v>
      </c>
      <c r="E21" s="172">
        <f>E24+E25+E26</f>
        <v>38415.2</v>
      </c>
      <c r="F21" s="92">
        <f>F24+F25+F26</f>
        <v>54416.69374999999</v>
      </c>
      <c r="G21" s="122">
        <f>F21*G22/100</f>
        <v>55450.61093125</v>
      </c>
      <c r="H21" s="123">
        <f>G21</f>
        <v>55450.61093125</v>
      </c>
      <c r="I21" s="122">
        <f>G21*I22/100</f>
        <v>58056.78964501875</v>
      </c>
      <c r="J21" s="99">
        <f>I21</f>
        <v>58056.78964501875</v>
      </c>
      <c r="K21" s="102">
        <f>I21*K22/100</f>
        <v>60959.62912726968</v>
      </c>
      <c r="L21" s="90">
        <f>K21</f>
        <v>60959.62912726968</v>
      </c>
    </row>
    <row r="22" spans="1:12" ht="15.75">
      <c r="A22" s="176" t="s">
        <v>52</v>
      </c>
      <c r="B22" s="170" t="s">
        <v>49</v>
      </c>
      <c r="C22" s="175"/>
      <c r="D22" s="171"/>
      <c r="E22" s="171">
        <f>E21/D21*100</f>
        <v>105.02432408061944</v>
      </c>
      <c r="F22" s="88">
        <f>F21/D21*100</f>
        <v>148.77122805024618</v>
      </c>
      <c r="G22" s="100">
        <v>101.9</v>
      </c>
      <c r="H22" s="121">
        <f>G22</f>
        <v>101.9</v>
      </c>
      <c r="I22" s="100">
        <v>104.7</v>
      </c>
      <c r="J22" s="101">
        <f>I22</f>
        <v>104.7</v>
      </c>
      <c r="K22" s="102">
        <v>105</v>
      </c>
      <c r="L22" s="90">
        <f>K22</f>
        <v>105</v>
      </c>
    </row>
    <row r="23" spans="1:12" ht="15.75">
      <c r="A23" s="119" t="s">
        <v>55</v>
      </c>
      <c r="B23" s="124"/>
      <c r="C23" s="175"/>
      <c r="D23" s="171"/>
      <c r="E23" s="171"/>
      <c r="F23" s="120"/>
      <c r="G23" s="100"/>
      <c r="H23" s="121"/>
      <c r="I23" s="100"/>
      <c r="J23" s="101"/>
      <c r="K23" s="102"/>
      <c r="L23" s="90"/>
    </row>
    <row r="24" spans="1:12" ht="15.75">
      <c r="A24" s="119" t="s">
        <v>56</v>
      </c>
      <c r="B24" s="170" t="s">
        <v>61</v>
      </c>
      <c r="C24" s="175"/>
      <c r="D24" s="171">
        <f>E24/105*100</f>
        <v>34899.142857142855</v>
      </c>
      <c r="E24" s="171">
        <v>36644.1</v>
      </c>
      <c r="F24" s="120">
        <f>E24/8*11.5</f>
        <v>52675.893749999996</v>
      </c>
      <c r="G24" s="100">
        <f>F24*G22/100</f>
        <v>53676.73573125</v>
      </c>
      <c r="H24" s="121">
        <f>G24</f>
        <v>53676.73573125</v>
      </c>
      <c r="I24" s="100">
        <f>G24*I22/100</f>
        <v>56199.54231061876</v>
      </c>
      <c r="J24" s="101">
        <f>I24</f>
        <v>56199.54231061876</v>
      </c>
      <c r="K24" s="102">
        <f>I24*K22/100</f>
        <v>59009.519426149694</v>
      </c>
      <c r="L24" s="90">
        <f>K24</f>
        <v>59009.519426149694</v>
      </c>
    </row>
    <row r="25" spans="1:12" ht="15.75">
      <c r="A25" s="119" t="s">
        <v>57</v>
      </c>
      <c r="B25" s="170" t="s">
        <v>61</v>
      </c>
      <c r="C25" s="175"/>
      <c r="D25" s="171">
        <f>E25/104.8*100</f>
        <v>1623.0916030534352</v>
      </c>
      <c r="E25" s="171">
        <v>1701</v>
      </c>
      <c r="F25" s="120">
        <v>1683.2</v>
      </c>
      <c r="G25" s="100">
        <f>F25*G22/100</f>
        <v>1715.1808</v>
      </c>
      <c r="H25" s="121">
        <f>G25</f>
        <v>1715.1808</v>
      </c>
      <c r="I25" s="100">
        <f>G25*I22/100</f>
        <v>1795.7942976000004</v>
      </c>
      <c r="J25" s="101">
        <f>I25</f>
        <v>1795.7942976000004</v>
      </c>
      <c r="K25" s="102">
        <f>I25*K22/100</f>
        <v>1885.5840124800004</v>
      </c>
      <c r="L25" s="90">
        <f>K25</f>
        <v>1885.5840124800004</v>
      </c>
    </row>
    <row r="26" spans="1:12" ht="15.75">
      <c r="A26" s="119" t="s">
        <v>58</v>
      </c>
      <c r="B26" s="170" t="s">
        <v>61</v>
      </c>
      <c r="C26" s="175"/>
      <c r="D26" s="171">
        <f>E26/127*100</f>
        <v>55.19685039370078</v>
      </c>
      <c r="E26" s="171">
        <v>70.1</v>
      </c>
      <c r="F26" s="88">
        <v>57.6</v>
      </c>
      <c r="G26" s="100">
        <f>F26*G22/100</f>
        <v>58.6944</v>
      </c>
      <c r="H26" s="121">
        <f>G26</f>
        <v>58.6944</v>
      </c>
      <c r="I26" s="100">
        <f>G26*I22/100</f>
        <v>61.4530368</v>
      </c>
      <c r="J26" s="101">
        <f>I26</f>
        <v>61.4530368</v>
      </c>
      <c r="K26" s="102">
        <f>I26*K22/100</f>
        <v>64.52568864</v>
      </c>
      <c r="L26" s="90">
        <f>K26</f>
        <v>64.52568864</v>
      </c>
    </row>
    <row r="27" spans="1:12" ht="11.25" customHeight="1">
      <c r="A27" s="119"/>
      <c r="B27" s="170"/>
      <c r="C27" s="175"/>
      <c r="D27" s="171"/>
      <c r="E27" s="171"/>
      <c r="F27" s="88"/>
      <c r="G27" s="100"/>
      <c r="H27" s="121"/>
      <c r="I27" s="100"/>
      <c r="J27" s="101"/>
      <c r="K27" s="102"/>
      <c r="L27" s="90"/>
    </row>
    <row r="28" spans="1:12" ht="31.5">
      <c r="A28" s="216" t="s">
        <v>77</v>
      </c>
      <c r="B28" s="185" t="s">
        <v>81</v>
      </c>
      <c r="C28" s="184"/>
      <c r="D28" s="172">
        <f>D31+D32+D33+D34</f>
        <v>244781.80639999994</v>
      </c>
      <c r="E28" s="172">
        <f>E31+E32+E33+E34</f>
        <v>246536.19999999995</v>
      </c>
      <c r="F28" s="92">
        <f>F31+F32+F33+F34+F35+F36</f>
        <v>365122.40624999994</v>
      </c>
      <c r="G28" s="122">
        <f>F28*G29/100</f>
        <v>377901.6904687499</v>
      </c>
      <c r="H28" s="123">
        <f>G28</f>
        <v>377901.6904687499</v>
      </c>
      <c r="I28" s="122">
        <f>I29*G28/100</f>
        <v>392639.85639703117</v>
      </c>
      <c r="J28" s="99">
        <f>I28</f>
        <v>392639.85639703117</v>
      </c>
      <c r="K28" s="102">
        <f>K29*I28/100</f>
        <v>407952.81079651543</v>
      </c>
      <c r="L28" s="90">
        <f>K28</f>
        <v>407952.81079651543</v>
      </c>
    </row>
    <row r="29" spans="1:12" ht="15.75">
      <c r="A29" s="186" t="s">
        <v>62</v>
      </c>
      <c r="B29" s="185" t="s">
        <v>49</v>
      </c>
      <c r="C29" s="184"/>
      <c r="D29" s="171"/>
      <c r="E29" s="171">
        <f>(E31+E32+E34)/D28*100</f>
        <v>100.67247383464036</v>
      </c>
      <c r="F29" s="88">
        <f>F28/D28*100</f>
        <v>149.16239553087962</v>
      </c>
      <c r="G29" s="100">
        <v>103.5</v>
      </c>
      <c r="H29" s="121">
        <f>G29</f>
        <v>103.5</v>
      </c>
      <c r="I29" s="100">
        <v>103.9</v>
      </c>
      <c r="J29" s="101">
        <f>I29</f>
        <v>103.9</v>
      </c>
      <c r="K29" s="102">
        <v>103.9</v>
      </c>
      <c r="L29" s="90">
        <f>K29</f>
        <v>103.9</v>
      </c>
    </row>
    <row r="30" spans="1:17" ht="15.75">
      <c r="A30" s="119" t="s">
        <v>55</v>
      </c>
      <c r="B30" s="185"/>
      <c r="C30" s="184"/>
      <c r="D30" s="172"/>
      <c r="E30" s="172"/>
      <c r="F30" s="125"/>
      <c r="G30" s="122"/>
      <c r="H30" s="123"/>
      <c r="I30" s="122"/>
      <c r="J30" s="99"/>
      <c r="K30" s="102"/>
      <c r="L30" s="90"/>
      <c r="Q30" s="72"/>
    </row>
    <row r="31" spans="1:17" ht="15.75">
      <c r="A31" s="119" t="s">
        <v>63</v>
      </c>
      <c r="B31" s="187" t="s">
        <v>64</v>
      </c>
      <c r="C31" s="175"/>
      <c r="D31" s="171">
        <f>E31*94.6/100</f>
        <v>5765.2078</v>
      </c>
      <c r="E31" s="171">
        <v>6094.3</v>
      </c>
      <c r="F31" s="87">
        <f>E31*11.5/8</f>
        <v>8760.55625</v>
      </c>
      <c r="G31" s="100">
        <f>F31*G29/100</f>
        <v>9067.175718749999</v>
      </c>
      <c r="H31" s="121">
        <f aca="true" t="shared" si="0" ref="H31:H36">G31</f>
        <v>9067.175718749999</v>
      </c>
      <c r="I31" s="100">
        <f>G31*I29/100</f>
        <v>9420.79557178125</v>
      </c>
      <c r="J31" s="101">
        <f aca="true" t="shared" si="1" ref="J31:J36">I31</f>
        <v>9420.79557178125</v>
      </c>
      <c r="K31" s="102">
        <f>I31*K29/100</f>
        <v>9788.206599080719</v>
      </c>
      <c r="L31" s="90">
        <f aca="true" t="shared" si="2" ref="L31:L36">K31</f>
        <v>9788.206599080719</v>
      </c>
      <c r="Q31" s="126"/>
    </row>
    <row r="32" spans="1:17" ht="15.75">
      <c r="A32" s="119" t="s">
        <v>78</v>
      </c>
      <c r="B32" s="187" t="s">
        <v>64</v>
      </c>
      <c r="C32" s="184"/>
      <c r="D32" s="171">
        <f>E32*101.6/100</f>
        <v>169251.27439999997</v>
      </c>
      <c r="E32" s="171">
        <v>166585.9</v>
      </c>
      <c r="F32" s="120">
        <f>E32/8*12</f>
        <v>249878.84999999998</v>
      </c>
      <c r="G32" s="100">
        <f>F32*G29/100</f>
        <v>258624.60974999997</v>
      </c>
      <c r="H32" s="121">
        <f t="shared" si="0"/>
        <v>258624.60974999997</v>
      </c>
      <c r="I32" s="100">
        <f>G32*I29/100</f>
        <v>268710.96953025</v>
      </c>
      <c r="J32" s="101">
        <f t="shared" si="1"/>
        <v>268710.96953025</v>
      </c>
      <c r="K32" s="102">
        <f>I32*K29/100</f>
        <v>279190.6973419298</v>
      </c>
      <c r="L32" s="90">
        <f t="shared" si="2"/>
        <v>279190.6973419298</v>
      </c>
      <c r="Q32" s="72"/>
    </row>
    <row r="33" spans="1:12" ht="15.75">
      <c r="A33" s="119" t="s">
        <v>79</v>
      </c>
      <c r="B33" s="187" t="s">
        <v>64</v>
      </c>
      <c r="C33" s="175"/>
      <c r="D33" s="171"/>
      <c r="E33" s="171">
        <v>108.3</v>
      </c>
      <c r="F33" s="88">
        <f>E33/8*11.5</f>
        <v>155.68125</v>
      </c>
      <c r="G33" s="100">
        <f>F33*G29/100</f>
        <v>161.13009375000001</v>
      </c>
      <c r="H33" s="121">
        <f t="shared" si="0"/>
        <v>161.13009375000001</v>
      </c>
      <c r="I33" s="100">
        <f>G33*I29/100</f>
        <v>167.41416740625002</v>
      </c>
      <c r="J33" s="101">
        <f t="shared" si="1"/>
        <v>167.41416740625002</v>
      </c>
      <c r="K33" s="102">
        <f>I33*K29/100</f>
        <v>173.9433199350938</v>
      </c>
      <c r="L33" s="90">
        <f t="shared" si="2"/>
        <v>173.9433199350938</v>
      </c>
    </row>
    <row r="34" spans="1:12" ht="16.5" thickBot="1">
      <c r="A34" s="127" t="s">
        <v>80</v>
      </c>
      <c r="B34" s="188" t="s">
        <v>64</v>
      </c>
      <c r="C34" s="189"/>
      <c r="D34" s="190">
        <f>E34*94.6/100</f>
        <v>69765.32419999999</v>
      </c>
      <c r="E34" s="190">
        <v>73747.7</v>
      </c>
      <c r="F34" s="128">
        <f>E34/8*11.5</f>
        <v>106012.31874999999</v>
      </c>
      <c r="G34" s="129">
        <f>F34*G29/100</f>
        <v>109722.74990625</v>
      </c>
      <c r="H34" s="130">
        <f t="shared" si="0"/>
        <v>109722.74990625</v>
      </c>
      <c r="I34" s="129">
        <f>G34*I29/100</f>
        <v>114001.93715259375</v>
      </c>
      <c r="J34" s="131">
        <f t="shared" si="1"/>
        <v>114001.93715259375</v>
      </c>
      <c r="K34" s="132">
        <f>I34*K29/100</f>
        <v>118448.01270154491</v>
      </c>
      <c r="L34" s="133">
        <f t="shared" si="2"/>
        <v>118448.01270154491</v>
      </c>
    </row>
    <row r="35" spans="1:12" ht="15.75" hidden="1">
      <c r="A35" s="134" t="s">
        <v>68</v>
      </c>
      <c r="B35" s="191" t="s">
        <v>64</v>
      </c>
      <c r="C35" s="192">
        <v>16435.6</v>
      </c>
      <c r="D35" s="193">
        <v>178</v>
      </c>
      <c r="E35" s="194">
        <f>D35*0.94</f>
        <v>167.32</v>
      </c>
      <c r="F35" s="135">
        <v>176.3</v>
      </c>
      <c r="G35" s="136">
        <f>F35*G29/100</f>
        <v>182.47050000000002</v>
      </c>
      <c r="H35" s="137">
        <f t="shared" si="0"/>
        <v>182.47050000000002</v>
      </c>
      <c r="I35" s="136">
        <f>G35*I29/100</f>
        <v>189.58684950000003</v>
      </c>
      <c r="J35" s="138">
        <f t="shared" si="1"/>
        <v>189.58684950000003</v>
      </c>
      <c r="K35" s="139">
        <f>I35*K29/100</f>
        <v>196.98073663050002</v>
      </c>
      <c r="L35" s="86">
        <f t="shared" si="2"/>
        <v>196.98073663050002</v>
      </c>
    </row>
    <row r="36" spans="1:12" ht="15.75" hidden="1">
      <c r="A36" s="140" t="s">
        <v>69</v>
      </c>
      <c r="B36" s="195" t="s">
        <v>64</v>
      </c>
      <c r="C36" s="196"/>
      <c r="D36" s="171">
        <v>142</v>
      </c>
      <c r="E36" s="197">
        <f>D36*0.89</f>
        <v>126.38</v>
      </c>
      <c r="F36" s="88">
        <v>138.7</v>
      </c>
      <c r="G36" s="100">
        <f>F36*G29/100</f>
        <v>143.5545</v>
      </c>
      <c r="H36" s="121">
        <f t="shared" si="0"/>
        <v>143.5545</v>
      </c>
      <c r="I36" s="100">
        <f>G36*I29/100</f>
        <v>149.15312550000002</v>
      </c>
      <c r="J36" s="101">
        <f t="shared" si="1"/>
        <v>149.15312550000002</v>
      </c>
      <c r="K36" s="102">
        <f>I36*K29/100</f>
        <v>154.97009739450002</v>
      </c>
      <c r="L36" s="90">
        <f t="shared" si="2"/>
        <v>154.97009739450002</v>
      </c>
    </row>
    <row r="37" spans="1:12" ht="9" customHeight="1" hidden="1">
      <c r="A37" s="140"/>
      <c r="B37" s="198"/>
      <c r="C37" s="196"/>
      <c r="D37" s="199"/>
      <c r="E37" s="200"/>
      <c r="F37" s="88"/>
      <c r="G37" s="100"/>
      <c r="H37" s="121"/>
      <c r="I37" s="100"/>
      <c r="J37" s="101"/>
      <c r="K37" s="102"/>
      <c r="L37" s="90"/>
    </row>
    <row r="38" spans="1:12" ht="15.75" hidden="1">
      <c r="A38" s="141" t="s">
        <v>70</v>
      </c>
      <c r="B38" s="142" t="s">
        <v>71</v>
      </c>
      <c r="C38" s="196"/>
      <c r="D38" s="201">
        <f>D42+D45+D46+D47+D48</f>
        <v>315.72180000000003</v>
      </c>
      <c r="E38" s="202">
        <f>E42+E45+E46+E47+E48</f>
        <v>223.1308</v>
      </c>
      <c r="F38" s="92">
        <f>F42+F45+F46+F47+F48</f>
        <v>334.7</v>
      </c>
      <c r="G38" s="122">
        <f>G40*F38/100</f>
        <v>338.38169999999997</v>
      </c>
      <c r="H38" s="123">
        <f>G38</f>
        <v>338.38169999999997</v>
      </c>
      <c r="I38" s="122">
        <f>G38*I40/100</f>
        <v>344.8109523</v>
      </c>
      <c r="J38" s="99">
        <f>I38</f>
        <v>344.8109523</v>
      </c>
      <c r="K38" s="102">
        <f>K40*I38/100</f>
        <v>352.0519822983</v>
      </c>
      <c r="L38" s="90">
        <f>K38</f>
        <v>352.0519822983</v>
      </c>
    </row>
    <row r="39" spans="1:12" ht="12.75" customHeight="1" hidden="1">
      <c r="A39" s="143" t="s">
        <v>55</v>
      </c>
      <c r="B39" s="203"/>
      <c r="C39" s="196"/>
      <c r="D39" s="199"/>
      <c r="E39" s="200"/>
      <c r="F39" s="120"/>
      <c r="G39" s="100"/>
      <c r="H39" s="121"/>
      <c r="I39" s="100"/>
      <c r="J39" s="101"/>
      <c r="K39" s="102"/>
      <c r="L39" s="90"/>
    </row>
    <row r="40" spans="1:12" ht="12.75" customHeight="1" hidden="1">
      <c r="A40" s="204" t="s">
        <v>52</v>
      </c>
      <c r="B40" s="203" t="s">
        <v>49</v>
      </c>
      <c r="C40" s="196"/>
      <c r="D40" s="199" t="e">
        <f>D38/#REF!*100</f>
        <v>#REF!</v>
      </c>
      <c r="E40" s="200"/>
      <c r="F40" s="120">
        <f>F38/D38*100</f>
        <v>106.01105150167012</v>
      </c>
      <c r="G40" s="100">
        <v>101.1</v>
      </c>
      <c r="H40" s="121">
        <f>G40</f>
        <v>101.1</v>
      </c>
      <c r="I40" s="100">
        <v>101.9</v>
      </c>
      <c r="J40" s="101">
        <f>I40</f>
        <v>101.9</v>
      </c>
      <c r="K40" s="102">
        <v>102.1</v>
      </c>
      <c r="L40" s="90">
        <f>K40</f>
        <v>102.1</v>
      </c>
    </row>
    <row r="41" spans="1:12" ht="12.75" customHeight="1" hidden="1">
      <c r="A41" s="143" t="s">
        <v>55</v>
      </c>
      <c r="B41" s="203"/>
      <c r="C41" s="196"/>
      <c r="D41" s="199"/>
      <c r="E41" s="200"/>
      <c r="F41" s="120"/>
      <c r="G41" s="100"/>
      <c r="H41" s="121"/>
      <c r="I41" s="100"/>
      <c r="J41" s="101"/>
      <c r="K41" s="102"/>
      <c r="L41" s="90"/>
    </row>
    <row r="42" spans="1:12" ht="15.75" hidden="1">
      <c r="A42" s="143" t="s">
        <v>63</v>
      </c>
      <c r="B42" s="195" t="s">
        <v>64</v>
      </c>
      <c r="C42" s="196"/>
      <c r="D42" s="171">
        <v>8.8</v>
      </c>
      <c r="E42" s="197">
        <v>5.4336</v>
      </c>
      <c r="F42" s="87">
        <v>8.2</v>
      </c>
      <c r="G42" s="100">
        <f>F42*G40/100</f>
        <v>8.290199999999999</v>
      </c>
      <c r="H42" s="121">
        <f>G42</f>
        <v>8.290199999999999</v>
      </c>
      <c r="I42" s="100">
        <f>G42*I40/100</f>
        <v>8.447713799999999</v>
      </c>
      <c r="J42" s="101">
        <f>I42</f>
        <v>8.447713799999999</v>
      </c>
      <c r="K42" s="102">
        <f>I42*K40/100</f>
        <v>8.625115789799999</v>
      </c>
      <c r="L42" s="90">
        <f>K42</f>
        <v>8.625115789799999</v>
      </c>
    </row>
    <row r="43" spans="1:12" ht="12.75" customHeight="1" hidden="1">
      <c r="A43" s="143" t="s">
        <v>65</v>
      </c>
      <c r="B43" s="195" t="s">
        <v>64</v>
      </c>
      <c r="C43" s="196"/>
      <c r="D43" s="199"/>
      <c r="E43" s="200"/>
      <c r="F43" s="120"/>
      <c r="G43" s="100"/>
      <c r="H43" s="121"/>
      <c r="I43" s="100"/>
      <c r="J43" s="101"/>
      <c r="K43" s="102"/>
      <c r="L43" s="90"/>
    </row>
    <row r="44" spans="1:12" ht="12.75" customHeight="1" hidden="1">
      <c r="A44" s="143" t="s">
        <v>66</v>
      </c>
      <c r="B44" s="195" t="s">
        <v>64</v>
      </c>
      <c r="C44" s="196"/>
      <c r="D44" s="199"/>
      <c r="E44" s="200"/>
      <c r="F44" s="120"/>
      <c r="G44" s="100"/>
      <c r="H44" s="121"/>
      <c r="I44" s="100"/>
      <c r="J44" s="101"/>
      <c r="K44" s="102"/>
      <c r="L44" s="90"/>
    </row>
    <row r="45" spans="1:12" ht="15.75" hidden="1">
      <c r="A45" s="144" t="s">
        <v>67</v>
      </c>
      <c r="B45" s="195" t="s">
        <v>64</v>
      </c>
      <c r="C45" s="196"/>
      <c r="D45" s="199">
        <v>0.1</v>
      </c>
      <c r="E45" s="200">
        <v>0.1</v>
      </c>
      <c r="F45" s="120">
        <v>0.1</v>
      </c>
      <c r="G45" s="100">
        <f>F45*G40/100</f>
        <v>0.1011</v>
      </c>
      <c r="H45" s="121">
        <f>G45</f>
        <v>0.1011</v>
      </c>
      <c r="I45" s="100">
        <f>G45*I40/100</f>
        <v>0.1030209</v>
      </c>
      <c r="J45" s="101">
        <f>I45</f>
        <v>0.1030209</v>
      </c>
      <c r="K45" s="102">
        <f>I45*K40/100</f>
        <v>0.1051843389</v>
      </c>
      <c r="L45" s="90">
        <f>K45</f>
        <v>0.1051843389</v>
      </c>
    </row>
    <row r="46" spans="1:12" ht="15.75" hidden="1">
      <c r="A46" s="143" t="s">
        <v>66</v>
      </c>
      <c r="B46" s="195" t="s">
        <v>64</v>
      </c>
      <c r="C46" s="196"/>
      <c r="D46" s="199">
        <v>205.3</v>
      </c>
      <c r="E46" s="200">
        <v>149.1495</v>
      </c>
      <c r="F46" s="120">
        <v>223.7</v>
      </c>
      <c r="G46" s="100">
        <f>F46*G40/100</f>
        <v>226.16069999999996</v>
      </c>
      <c r="H46" s="121">
        <f>G46</f>
        <v>226.16069999999996</v>
      </c>
      <c r="I46" s="100">
        <f>G46*I40/100</f>
        <v>230.45775329999998</v>
      </c>
      <c r="J46" s="101">
        <f>I46</f>
        <v>230.45775329999998</v>
      </c>
      <c r="K46" s="102">
        <f>I46*K40/100</f>
        <v>235.29736611929994</v>
      </c>
      <c r="L46" s="90">
        <f>K46</f>
        <v>235.29736611929994</v>
      </c>
    </row>
    <row r="47" spans="1:12" ht="15.75" hidden="1">
      <c r="A47" s="140" t="s">
        <v>68</v>
      </c>
      <c r="B47" s="195" t="s">
        <v>64</v>
      </c>
      <c r="C47" s="196"/>
      <c r="D47" s="199">
        <v>53.52</v>
      </c>
      <c r="E47" s="200">
        <v>36.47</v>
      </c>
      <c r="F47" s="88">
        <v>55.4</v>
      </c>
      <c r="G47" s="89">
        <f>F47*G40/100</f>
        <v>56.0094</v>
      </c>
      <c r="H47" s="145">
        <f>G47</f>
        <v>56.0094</v>
      </c>
      <c r="I47" s="89">
        <f>G47*I40/100</f>
        <v>57.0735786</v>
      </c>
      <c r="J47" s="90">
        <f>I47</f>
        <v>57.0735786</v>
      </c>
      <c r="K47" s="91">
        <f>I47*K40/100</f>
        <v>58.272123750599995</v>
      </c>
      <c r="L47" s="90">
        <f>K47</f>
        <v>58.272123750599995</v>
      </c>
    </row>
    <row r="48" spans="1:12" ht="16.5" hidden="1" thickBot="1">
      <c r="A48" s="146" t="s">
        <v>69</v>
      </c>
      <c r="B48" s="205" t="s">
        <v>64</v>
      </c>
      <c r="C48" s="206">
        <v>1706.7</v>
      </c>
      <c r="D48" s="207">
        <v>48.0018</v>
      </c>
      <c r="E48" s="208">
        <v>31.9777</v>
      </c>
      <c r="F48" s="147">
        <v>47.3</v>
      </c>
      <c r="G48" s="148">
        <f>F48*G40/100</f>
        <v>47.820299999999996</v>
      </c>
      <c r="H48" s="149">
        <f>G48</f>
        <v>47.820299999999996</v>
      </c>
      <c r="I48" s="150">
        <f>G48*I40/100</f>
        <v>48.7288857</v>
      </c>
      <c r="J48" s="151">
        <f>I48</f>
        <v>48.7288857</v>
      </c>
      <c r="K48" s="152">
        <f>I48*K40/100</f>
        <v>49.7521922997</v>
      </c>
      <c r="L48" s="153">
        <f>K48</f>
        <v>49.7521922997</v>
      </c>
    </row>
    <row r="49" spans="1:12" ht="15.75" hidden="1">
      <c r="A49" s="209"/>
      <c r="B49" s="210"/>
      <c r="C49" s="210"/>
      <c r="D49" s="211"/>
      <c r="E49" s="211"/>
      <c r="F49" s="154"/>
      <c r="G49" s="155"/>
      <c r="H49" s="154"/>
      <c r="I49" s="155"/>
      <c r="J49" s="154"/>
      <c r="K49" s="155"/>
      <c r="L49" s="156"/>
    </row>
    <row r="50" spans="1:12" ht="15.75" hidden="1">
      <c r="A50" s="256" t="s">
        <v>72</v>
      </c>
      <c r="B50" s="257"/>
      <c r="C50" s="257"/>
      <c r="D50" s="212"/>
      <c r="E50" s="212"/>
      <c r="F50" s="157"/>
      <c r="G50" s="156"/>
      <c r="H50" s="156"/>
      <c r="I50" s="156"/>
      <c r="J50" s="156"/>
      <c r="K50" s="156"/>
      <c r="L50" s="156"/>
    </row>
    <row r="51" spans="1:5" ht="15">
      <c r="A51" s="213"/>
      <c r="B51" s="214"/>
      <c r="C51" s="214"/>
      <c r="D51" s="213"/>
      <c r="E51" s="213"/>
    </row>
    <row r="52" spans="1:5" ht="15">
      <c r="A52" s="213"/>
      <c r="B52" s="214"/>
      <c r="C52" s="214"/>
      <c r="D52" s="213"/>
      <c r="E52" s="213"/>
    </row>
    <row r="53" spans="1:11" ht="30" customHeight="1" hidden="1">
      <c r="A53" s="158" t="s">
        <v>73</v>
      </c>
      <c r="B53" s="159"/>
      <c r="C53" s="159"/>
      <c r="D53" s="160"/>
      <c r="E53" s="160"/>
      <c r="F53" s="160"/>
      <c r="G53" s="160"/>
      <c r="H53" s="160"/>
      <c r="I53" s="160"/>
      <c r="J53" s="160"/>
      <c r="K53" s="160"/>
    </row>
    <row r="54" spans="1:11" ht="12.75" hidden="1">
      <c r="A54" s="159" t="s">
        <v>74</v>
      </c>
      <c r="B54" s="159" t="s">
        <v>47</v>
      </c>
      <c r="C54" s="159"/>
      <c r="D54" s="160"/>
      <c r="E54" s="160"/>
      <c r="F54" s="160"/>
      <c r="G54" s="160"/>
      <c r="H54" s="160"/>
      <c r="I54" s="160"/>
      <c r="J54" s="160"/>
      <c r="K54" s="160"/>
    </row>
    <row r="55" spans="1:11" ht="12.75" hidden="1">
      <c r="A55" s="161" t="s">
        <v>75</v>
      </c>
      <c r="B55" s="159" t="s">
        <v>49</v>
      </c>
      <c r="C55" s="159"/>
      <c r="D55" s="160"/>
      <c r="E55" s="160"/>
      <c r="F55" s="160"/>
      <c r="G55" s="160"/>
      <c r="H55" s="160"/>
      <c r="I55" s="160"/>
      <c r="J55" s="160"/>
      <c r="K55" s="160"/>
    </row>
    <row r="56" spans="1:11" ht="12.75" hidden="1">
      <c r="A56" s="161" t="s">
        <v>52</v>
      </c>
      <c r="B56" s="159" t="s">
        <v>49</v>
      </c>
      <c r="C56" s="159"/>
      <c r="D56" s="160"/>
      <c r="E56" s="160"/>
      <c r="F56" s="160"/>
      <c r="G56" s="160"/>
      <c r="H56" s="160"/>
      <c r="I56" s="160"/>
      <c r="J56" s="160"/>
      <c r="K56" s="160"/>
    </row>
    <row r="57" spans="1:11" ht="12.75" hidden="1">
      <c r="A57" s="159" t="s">
        <v>76</v>
      </c>
      <c r="B57" s="159" t="s">
        <v>47</v>
      </c>
      <c r="C57" s="159"/>
      <c r="D57" s="160"/>
      <c r="E57" s="160"/>
      <c r="F57" s="160"/>
      <c r="G57" s="160"/>
      <c r="H57" s="160"/>
      <c r="I57" s="160"/>
      <c r="J57" s="160"/>
      <c r="K57" s="160"/>
    </row>
    <row r="58" spans="1:11" ht="12.75" hidden="1">
      <c r="A58" s="161" t="s">
        <v>75</v>
      </c>
      <c r="B58" s="159" t="s">
        <v>49</v>
      </c>
      <c r="C58" s="159"/>
      <c r="D58" s="160"/>
      <c r="E58" s="160"/>
      <c r="F58" s="160"/>
      <c r="G58" s="160"/>
      <c r="H58" s="160"/>
      <c r="I58" s="160"/>
      <c r="J58" s="160"/>
      <c r="K58" s="160"/>
    </row>
    <row r="59" spans="1:11" ht="12.75" hidden="1">
      <c r="A59" s="161" t="s">
        <v>52</v>
      </c>
      <c r="B59" s="159" t="s">
        <v>49</v>
      </c>
      <c r="C59" s="159"/>
      <c r="D59" s="160"/>
      <c r="E59" s="160"/>
      <c r="F59" s="160"/>
      <c r="G59" s="160"/>
      <c r="H59" s="160"/>
      <c r="I59" s="160"/>
      <c r="J59" s="160"/>
      <c r="K59" s="160"/>
    </row>
  </sheetData>
  <sheetProtection/>
  <mergeCells count="11">
    <mergeCell ref="A1:L3"/>
    <mergeCell ref="A5:A7"/>
    <mergeCell ref="B5:B7"/>
    <mergeCell ref="C6:C7"/>
    <mergeCell ref="D6:D7"/>
    <mergeCell ref="E6:E7"/>
    <mergeCell ref="F6:F7"/>
    <mergeCell ref="G6:H6"/>
    <mergeCell ref="I6:J6"/>
    <mergeCell ref="K6:L6"/>
    <mergeCell ref="A50:C50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40.875" style="57" customWidth="1"/>
    <col min="2" max="3" width="14.625" style="57" customWidth="1"/>
    <col min="4" max="4" width="11.125" style="57" customWidth="1"/>
    <col min="5" max="5" width="11.75390625" style="57" customWidth="1"/>
    <col min="6" max="6" width="13.125" style="57" customWidth="1"/>
    <col min="7" max="7" width="14.125" style="57" customWidth="1"/>
    <col min="8" max="16384" width="9.125" style="57" customWidth="1"/>
  </cols>
  <sheetData>
    <row r="1" spans="1:7" ht="30" customHeight="1">
      <c r="A1" s="266" t="s">
        <v>26</v>
      </c>
      <c r="B1" s="267"/>
      <c r="C1" s="267"/>
      <c r="D1" s="267"/>
      <c r="E1" s="267"/>
      <c r="F1" s="267"/>
      <c r="G1" s="267"/>
    </row>
    <row r="2" spans="1:7" ht="15">
      <c r="A2" s="58"/>
      <c r="B2" s="58"/>
      <c r="C2" s="58"/>
      <c r="D2" s="58"/>
      <c r="E2" s="58"/>
      <c r="F2" s="59"/>
      <c r="G2" s="59" t="s">
        <v>27</v>
      </c>
    </row>
    <row r="3" spans="1:7" ht="30">
      <c r="A3" s="60"/>
      <c r="B3" s="61" t="s">
        <v>28</v>
      </c>
      <c r="C3" s="61" t="s">
        <v>29</v>
      </c>
      <c r="D3" s="62" t="s">
        <v>30</v>
      </c>
      <c r="E3" s="62" t="s">
        <v>84</v>
      </c>
      <c r="F3" s="62" t="s">
        <v>85</v>
      </c>
      <c r="G3" s="62" t="s">
        <v>31</v>
      </c>
    </row>
    <row r="4" spans="1:7" s="66" customFormat="1" ht="15">
      <c r="A4" s="63" t="s">
        <v>23</v>
      </c>
      <c r="B4" s="64">
        <v>15654.3</v>
      </c>
      <c r="C4" s="64">
        <v>17780.6</v>
      </c>
      <c r="D4" s="64">
        <v>20142</v>
      </c>
      <c r="E4" s="65">
        <v>20973.2</v>
      </c>
      <c r="F4" s="65">
        <v>23472.3</v>
      </c>
      <c r="G4" s="64">
        <v>23200</v>
      </c>
    </row>
    <row r="5" spans="1:7" ht="15">
      <c r="A5" s="60" t="s">
        <v>32</v>
      </c>
      <c r="B5" s="67">
        <v>122.4</v>
      </c>
      <c r="C5" s="67">
        <f>C4/B4*100</f>
        <v>113.58284944072874</v>
      </c>
      <c r="D5" s="67">
        <f>D4/C4*100</f>
        <v>113.28076667828984</v>
      </c>
      <c r="E5" s="68"/>
      <c r="F5" s="68">
        <f>F4/E4*100</f>
        <v>111.91568287147406</v>
      </c>
      <c r="G5" s="67">
        <f>G4/D4*100</f>
        <v>115.18220633502135</v>
      </c>
    </row>
    <row r="6" spans="1:7" ht="15" hidden="1">
      <c r="A6" s="60"/>
      <c r="B6" s="69"/>
      <c r="C6" s="69"/>
      <c r="D6" s="69"/>
      <c r="E6" s="70"/>
      <c r="F6" s="70"/>
      <c r="G6" s="69"/>
    </row>
    <row r="7" spans="1:7" s="66" customFormat="1" ht="15">
      <c r="A7" s="63" t="s">
        <v>33</v>
      </c>
      <c r="B7" s="64">
        <v>19915.6</v>
      </c>
      <c r="C7" s="64">
        <v>18338.6</v>
      </c>
      <c r="D7" s="64">
        <v>23623.2</v>
      </c>
      <c r="E7" s="65">
        <v>19845.4</v>
      </c>
      <c r="F7" s="65">
        <v>21569.6</v>
      </c>
      <c r="G7" s="64">
        <v>26500</v>
      </c>
    </row>
    <row r="8" spans="1:7" ht="15">
      <c r="A8" s="60" t="s">
        <v>32</v>
      </c>
      <c r="B8" s="69">
        <v>158.3</v>
      </c>
      <c r="C8" s="69">
        <v>92.1</v>
      </c>
      <c r="D8" s="67">
        <f>D7/C7*100</f>
        <v>128.8168126247369</v>
      </c>
      <c r="E8" s="70"/>
      <c r="F8" s="68">
        <f>F7/E7*100</f>
        <v>108.68815947272414</v>
      </c>
      <c r="G8" s="67">
        <f>G7/D7*100</f>
        <v>112.1778590538115</v>
      </c>
    </row>
    <row r="30" ht="15">
      <c r="A30" s="71" t="s">
        <v>86</v>
      </c>
    </row>
    <row r="31" ht="15">
      <c r="A31" s="71" t="s">
        <v>87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KozachenkoIA</dc:creator>
  <cp:keywords/>
  <dc:description/>
  <cp:lastModifiedBy>a.konstantinova</cp:lastModifiedBy>
  <cp:lastPrinted>2010-11-16T12:04:50Z</cp:lastPrinted>
  <dcterms:created xsi:type="dcterms:W3CDTF">2009-08-04T10:38:29Z</dcterms:created>
  <dcterms:modified xsi:type="dcterms:W3CDTF">2011-11-10T06:34:22Z</dcterms:modified>
  <cp:category/>
  <cp:version/>
  <cp:contentType/>
  <cp:contentStatus/>
</cp:coreProperties>
</file>