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26" i="4"/>
  <c r="E27"/>
  <c r="E28"/>
  <c r="E33"/>
  <c r="E32"/>
  <c r="E31"/>
  <c r="D31"/>
  <c r="D33"/>
  <c r="C33"/>
  <c r="C31"/>
  <c r="D14"/>
  <c r="C14"/>
  <c r="D13"/>
  <c r="C13"/>
  <c r="D12"/>
  <c r="C12"/>
  <c r="D11"/>
  <c r="C11"/>
  <c r="E10"/>
  <c r="C9"/>
  <c r="E9" s="1"/>
  <c r="D8"/>
  <c r="C8"/>
  <c r="D7"/>
  <c r="C7"/>
  <c r="D6"/>
  <c r="D15" s="1"/>
  <c r="C6"/>
  <c r="C15" s="1"/>
  <c r="C26" i="1"/>
  <c r="D26"/>
  <c r="E26"/>
  <c r="C27"/>
  <c r="D27"/>
  <c r="E27"/>
  <c r="C28"/>
  <c r="D28"/>
  <c r="E28"/>
  <c r="C29"/>
  <c r="D29"/>
  <c r="E29"/>
  <c r="C30"/>
  <c r="D30"/>
  <c r="E30"/>
  <c r="C31"/>
  <c r="D31"/>
  <c r="E31"/>
  <c r="E10"/>
  <c r="C14"/>
  <c r="C13"/>
  <c r="C12"/>
  <c r="C11"/>
  <c r="C9"/>
  <c r="E9" s="1"/>
  <c r="C8"/>
  <c r="C6"/>
  <c r="C15" s="1"/>
  <c r="C7"/>
  <c r="D14"/>
  <c r="E14" s="1"/>
  <c r="D13"/>
  <c r="E13" s="1"/>
  <c r="D8"/>
  <c r="E8" s="1"/>
  <c r="D6"/>
  <c r="E6" s="1"/>
  <c r="D12"/>
  <c r="E12" s="1"/>
  <c r="D11"/>
  <c r="E11" s="1"/>
  <c r="D7"/>
  <c r="E7" s="1"/>
  <c r="E7" i="4" l="1"/>
  <c r="E8"/>
  <c r="E11"/>
  <c r="E12"/>
  <c r="E13"/>
  <c r="E14"/>
  <c r="E15"/>
  <c r="E6"/>
  <c r="D15" i="1"/>
  <c r="E15" s="1"/>
</calcChain>
</file>

<file path=xl/sharedStrings.xml><?xml version="1.0" encoding="utf-8"?>
<sst xmlns="http://schemas.openxmlformats.org/spreadsheetml/2006/main" count="56" uniqueCount="25">
  <si>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</si>
  <si>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</si>
  <si>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</si>
  <si>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</si>
  <si>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</si>
  <si>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</si>
  <si>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</si>
  <si>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</si>
  <si>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Областные целевые программы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</si>
  <si>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</si>
  <si>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Мероприятия в области дорожного хозяйства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</si>
  <si>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</si>
  <si>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Выполнение функций государственными органами</t>
  </si>
  <si>
    <t>№</t>
  </si>
  <si>
    <t>ВСЕГО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</si>
  <si>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 на 1 октября 2010 года.</t>
  </si>
  <si>
    <t xml:space="preserve">Возмещение нормаитвных затрат  в соответствии с государственным заданием </t>
  </si>
  <si>
    <t>Бюджетные назначения на 2012 год</t>
  </si>
  <si>
    <t>Кассовое исполнение по состоянию на 1 апреля 2012 года</t>
  </si>
  <si>
    <t>Транспортные услуги населению</t>
  </si>
  <si>
    <t>Выполнение государственными учреждениями государственных заданий</t>
  </si>
  <si>
    <t>Межбюджетные трансферты</t>
  </si>
  <si>
    <t>Погашение кредиторской задолженности</t>
  </si>
  <si>
    <t>Федепральные целевые программы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</si>
  <si>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апреля 2012 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</si>
</sst>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/>
    <xf numFmtId="0" fontId="2" fillId="0" borderId="20" xfId="0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/>
    <xf numFmtId="0" fontId="3" fillId="0" borderId="2" xfId="0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18" xfId="0" applyFont="1" applyBorder="1"/>
    <xf numFmtId="0" fontId="6" fillId="0" borderId="18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0" borderId="19" xfId="0" applyFont="1" applyBorder="1"/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19" xfId="0" applyFont="1" applyBorder="1"/>
    <xf numFmtId="0" fontId="5" fillId="0" borderId="20" xfId="0" applyFont="1" applyBorder="1"/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20" xfId="0" applyFont="1" applyBorder="1"/>
    <xf numFmtId="165" fontId="4" fillId="0" borderId="7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1"/>
  <sheetViews>
    <sheetView topLeftCell="A19" workbookViewId="0">
      <selection activeCell="A23" sqref="A23:E31"/>
    </sheetView>
  </sheetViews>
  <sheetFormatPr defaultRowHeight="15"/>
  <cols>
    <col min="1" max="1" width="5.42578125" customWidth="1"/>
    <col min="2" max="2" width="48.28515625" customWidth="1"/>
    <col min="3" max="3" width="15.140625" customWidth="1"/>
    <col min="4" max="4" width="18.85546875" customWidth="1"/>
  </cols>
  <sheetData>
    <row r="4" spans="1:5" ht="15.75" thickBot="1"/>
    <row r="5" spans="1:5" ht="61.5" customHeight="1" thickBot="1">
      <c r="A5" s="11" t="s">
        <v>13</v>
      </c>
      <c r="B5" s="21" t="s">
        <v>0</v>
      </c>
      <c r="C5" s="16" t="s">
        <v>1</v>
      </c>
      <c r="D5" s="9" t="s">
        <v>2</v>
      </c>
      <c r="E5" s="10" t="s">
        <v>3</v>
      </c>
    </row>
    <row r="6" spans="1:5" ht="91.5" customHeight="1">
      <c r="A6" s="12">
        <v>1</v>
      </c>
      <c r="B6" s="22" t="s">
        <v>4</v>
      </c>
      <c r="C6" s="17">
        <f>23000+200000+186600</f>
        <v>409600</v>
      </c>
      <c r="D6" s="7">
        <f>14860+148774.5+119062</f>
        <v>282696.5</v>
      </c>
      <c r="E6" s="8">
        <f t="shared" ref="E6:E15" si="0">D6/C6*100</f>
        <v>69.0177001953125</v>
      </c>
    </row>
    <row r="7" spans="1:5" ht="150">
      <c r="A7" s="13">
        <v>2</v>
      </c>
      <c r="B7" s="23" t="s">
        <v>5</v>
      </c>
      <c r="C7" s="18">
        <f>42200+10875.8+17200+4302.7</f>
        <v>74578.5</v>
      </c>
      <c r="D7" s="1">
        <f>47579.3+13944.3+4302.7</f>
        <v>65826.3</v>
      </c>
      <c r="E7" s="2">
        <f t="shared" si="0"/>
        <v>88.26444618757418</v>
      </c>
    </row>
    <row r="8" spans="1:5" ht="180">
      <c r="A8" s="13">
        <v>3</v>
      </c>
      <c r="B8" s="23" t="s">
        <v>6</v>
      </c>
      <c r="C8" s="18">
        <f>7609+422.7</f>
        <v>8031.7</v>
      </c>
      <c r="D8" s="1">
        <f>4850.5+255.3</f>
        <v>5105.8</v>
      </c>
      <c r="E8" s="2">
        <f t="shared" si="0"/>
        <v>63.570601491589585</v>
      </c>
    </row>
    <row r="9" spans="1:5" ht="105">
      <c r="A9" s="13">
        <v>4</v>
      </c>
      <c r="B9" s="23" t="s">
        <v>7</v>
      </c>
      <c r="C9" s="18">
        <f>1100+467644.3+136450+39744+133464.2+21185.5+5049.8</f>
        <v>804637.8</v>
      </c>
      <c r="D9" s="1">
        <v>738926</v>
      </c>
      <c r="E9" s="2">
        <f t="shared" si="0"/>
        <v>91.833369001555724</v>
      </c>
    </row>
    <row r="10" spans="1:5" ht="75">
      <c r="A10" s="13">
        <v>5</v>
      </c>
      <c r="B10" s="23" t="s">
        <v>11</v>
      </c>
      <c r="C10" s="18">
        <v>10000</v>
      </c>
      <c r="D10" s="1">
        <v>9008.02</v>
      </c>
      <c r="E10" s="2">
        <f t="shared" si="0"/>
        <v>90.080200000000005</v>
      </c>
    </row>
    <row r="11" spans="1:5">
      <c r="A11" s="13">
        <v>6</v>
      </c>
      <c r="B11" s="24" t="s">
        <v>8</v>
      </c>
      <c r="C11" s="18">
        <f>6270+6000+1356624.3</f>
        <v>1368894.3</v>
      </c>
      <c r="D11" s="1">
        <f>1008.2+1058837.3</f>
        <v>1059845.5</v>
      </c>
      <c r="E11" s="2">
        <f t="shared" si="0"/>
        <v>77.423472360137666</v>
      </c>
    </row>
    <row r="12" spans="1:5">
      <c r="A12" s="13">
        <v>7</v>
      </c>
      <c r="B12" s="24" t="s">
        <v>10</v>
      </c>
      <c r="C12" s="18">
        <f>10846.9+38153.1</f>
        <v>49000</v>
      </c>
      <c r="D12" s="1">
        <f>10782.6+37935.8</f>
        <v>48718.400000000001</v>
      </c>
      <c r="E12" s="2">
        <f t="shared" si="0"/>
        <v>99.425306122448987</v>
      </c>
    </row>
    <row r="13" spans="1:5" ht="60">
      <c r="A13" s="13">
        <v>8</v>
      </c>
      <c r="B13" s="23" t="s">
        <v>9</v>
      </c>
      <c r="C13" s="18">
        <f>5000+7500</f>
        <v>12500</v>
      </c>
      <c r="D13" s="1">
        <f>6750+87.9</f>
        <v>6837.9</v>
      </c>
      <c r="E13" s="2">
        <f t="shared" si="0"/>
        <v>54.703199999999995</v>
      </c>
    </row>
    <row r="14" spans="1:5" ht="15.75" thickBot="1">
      <c r="A14" s="14">
        <v>9</v>
      </c>
      <c r="B14" s="25" t="s">
        <v>12</v>
      </c>
      <c r="C14" s="19">
        <f>30371.3+70+14189</f>
        <v>44630.3</v>
      </c>
      <c r="D14" s="3">
        <f>17841.9+70</f>
        <v>17911.900000000001</v>
      </c>
      <c r="E14" s="4">
        <f t="shared" si="0"/>
        <v>40.133944876014723</v>
      </c>
    </row>
    <row r="15" spans="1:5" ht="15.75" thickBot="1">
      <c r="A15" s="15"/>
      <c r="B15" s="26" t="s">
        <v>14</v>
      </c>
      <c r="C15" s="20">
        <f>SUM(C6:C14)</f>
        <v>2781872.5999999996</v>
      </c>
      <c r="D15" s="5">
        <f>SUM(D6:D14)</f>
        <v>2234876.3199999998</v>
      </c>
      <c r="E15" s="6">
        <f t="shared" si="0"/>
        <v>80.337119679743779</v>
      </c>
    </row>
    <row r="23" spans="1:5" ht="30" customHeight="1">
      <c r="A23" s="63" t="s">
        <v>15</v>
      </c>
      <c r="B23" s="63"/>
      <c r="C23" s="63"/>
      <c r="D23" s="63"/>
      <c r="E23" s="63"/>
    </row>
    <row r="24" spans="1:5" ht="15.75" thickBot="1"/>
    <row r="25" spans="1:5" ht="79.5" thickBot="1">
      <c r="A25" s="31" t="s">
        <v>13</v>
      </c>
      <c r="B25" s="31" t="s">
        <v>0</v>
      </c>
      <c r="C25" s="32" t="s">
        <v>1</v>
      </c>
      <c r="D25" s="33" t="s">
        <v>2</v>
      </c>
      <c r="E25" s="34" t="s">
        <v>3</v>
      </c>
    </row>
    <row r="26" spans="1:5" ht="31.5">
      <c r="A26" s="35">
        <v>1</v>
      </c>
      <c r="B26" s="36" t="s">
        <v>16</v>
      </c>
      <c r="C26" s="37">
        <f>409600+74578.5+804637.8+10000+12500</f>
        <v>1311316.3</v>
      </c>
      <c r="D26" s="38">
        <f>282696.5+65826.3+738926+9008.02+6837.9</f>
        <v>1103294.72</v>
      </c>
      <c r="E26" s="39">
        <f t="shared" ref="E26:E31" si="1">D26/C26*100</f>
        <v>84.136429936850476</v>
      </c>
    </row>
    <row r="27" spans="1:5" ht="204.75">
      <c r="A27" s="40">
        <v>2</v>
      </c>
      <c r="B27" s="41" t="s">
        <v>6</v>
      </c>
      <c r="C27" s="42">
        <f>7609+422.7</f>
        <v>8031.7</v>
      </c>
      <c r="D27" s="43">
        <f>4850.5+255.3</f>
        <v>5105.8</v>
      </c>
      <c r="E27" s="44">
        <f t="shared" si="1"/>
        <v>63.570601491589585</v>
      </c>
    </row>
    <row r="28" spans="1:5" ht="15.75">
      <c r="A28" s="40">
        <v>3</v>
      </c>
      <c r="B28" s="45" t="s">
        <v>8</v>
      </c>
      <c r="C28" s="42">
        <f>6270+6000+1356624.3</f>
        <v>1368894.3</v>
      </c>
      <c r="D28" s="43">
        <f>1008.2+1058837.3</f>
        <v>1059845.5</v>
      </c>
      <c r="E28" s="44">
        <f t="shared" si="1"/>
        <v>77.423472360137666</v>
      </c>
    </row>
    <row r="29" spans="1:5" ht="15.75">
      <c r="A29" s="40">
        <v>4</v>
      </c>
      <c r="B29" s="45" t="s">
        <v>10</v>
      </c>
      <c r="C29" s="42">
        <f>10846.9+38153.1</f>
        <v>49000</v>
      </c>
      <c r="D29" s="43">
        <f>10782.6+37935.8</f>
        <v>48718.400000000001</v>
      </c>
      <c r="E29" s="44">
        <f t="shared" si="1"/>
        <v>99.425306122448987</v>
      </c>
    </row>
    <row r="30" spans="1:5" ht="32.25" thickBot="1">
      <c r="A30" s="46">
        <v>5</v>
      </c>
      <c r="B30" s="47" t="s">
        <v>12</v>
      </c>
      <c r="C30" s="48">
        <f>30371.3+70+14189</f>
        <v>44630.3</v>
      </c>
      <c r="D30" s="49">
        <f>17841.9+70</f>
        <v>17911.900000000001</v>
      </c>
      <c r="E30" s="50">
        <f t="shared" si="1"/>
        <v>40.133944876014723</v>
      </c>
    </row>
    <row r="31" spans="1:5" ht="15.75" thickBot="1">
      <c r="A31" s="27"/>
      <c r="B31" s="28" t="s">
        <v>14</v>
      </c>
      <c r="C31" s="29">
        <f>SUM(C26:C30)</f>
        <v>2781872.5999999996</v>
      </c>
      <c r="D31" s="30">
        <f>SUM(D26:D30)</f>
        <v>2234876.3199999998</v>
      </c>
      <c r="E31" s="6">
        <f t="shared" si="1"/>
        <v>80.337119679743779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23" workbookViewId="0">
      <selection activeCell="F26" sqref="F26"/>
    </sheetView>
  </sheetViews>
  <sheetFormatPr defaultRowHeight="15"/>
  <cols>
    <col min="1" max="1" width="5.42578125" customWidth="1"/>
    <col min="2" max="2" width="48.28515625" customWidth="1"/>
    <col min="3" max="3" width="18.5703125" customWidth="1"/>
    <col min="4" max="4" width="19.5703125" customWidth="1"/>
    <col min="5" max="5" width="11.2851562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1" t="s">
        <v>13</v>
      </c>
      <c r="B5" s="21" t="s">
        <v>0</v>
      </c>
      <c r="C5" s="16" t="s">
        <v>1</v>
      </c>
      <c r="D5" s="9" t="s">
        <v>2</v>
      </c>
      <c r="E5" s="10" t="s">
        <v>3</v>
      </c>
    </row>
    <row r="6" spans="1:5" ht="91.5" hidden="1" customHeight="1">
      <c r="A6" s="12">
        <v>1</v>
      </c>
      <c r="B6" s="22" t="s">
        <v>4</v>
      </c>
      <c r="C6" s="17">
        <f>23000+200000+186600</f>
        <v>409600</v>
      </c>
      <c r="D6" s="7">
        <f>14860+148774.5+119062</f>
        <v>282696.5</v>
      </c>
      <c r="E6" s="8">
        <f t="shared" ref="E6:E15" si="0">D6/C6*100</f>
        <v>69.0177001953125</v>
      </c>
    </row>
    <row r="7" spans="1:5" ht="150" hidden="1">
      <c r="A7" s="13">
        <v>2</v>
      </c>
      <c r="B7" s="23" t="s">
        <v>5</v>
      </c>
      <c r="C7" s="18">
        <f>42200+10875.8+17200+4302.7</f>
        <v>74578.5</v>
      </c>
      <c r="D7" s="1">
        <f>47579.3+13944.3+4302.7</f>
        <v>65826.3</v>
      </c>
      <c r="E7" s="2">
        <f t="shared" si="0"/>
        <v>88.26444618757418</v>
      </c>
    </row>
    <row r="8" spans="1:5" ht="180" hidden="1">
      <c r="A8" s="13">
        <v>3</v>
      </c>
      <c r="B8" s="23" t="s">
        <v>6</v>
      </c>
      <c r="C8" s="18">
        <f>7609+422.7</f>
        <v>8031.7</v>
      </c>
      <c r="D8" s="1">
        <f>4850.5+255.3</f>
        <v>5105.8</v>
      </c>
      <c r="E8" s="2">
        <f t="shared" si="0"/>
        <v>63.570601491589585</v>
      </c>
    </row>
    <row r="9" spans="1:5" ht="105" hidden="1">
      <c r="A9" s="13">
        <v>4</v>
      </c>
      <c r="B9" s="23" t="s">
        <v>7</v>
      </c>
      <c r="C9" s="18">
        <f>1100+467644.3+136450+39744+133464.2+21185.5+5049.8</f>
        <v>804637.8</v>
      </c>
      <c r="D9" s="1">
        <v>738926</v>
      </c>
      <c r="E9" s="2">
        <f t="shared" si="0"/>
        <v>91.833369001555724</v>
      </c>
    </row>
    <row r="10" spans="1:5" ht="75" hidden="1">
      <c r="A10" s="13">
        <v>5</v>
      </c>
      <c r="B10" s="23" t="s">
        <v>11</v>
      </c>
      <c r="C10" s="18">
        <v>10000</v>
      </c>
      <c r="D10" s="1">
        <v>9008.02</v>
      </c>
      <c r="E10" s="2">
        <f t="shared" si="0"/>
        <v>90.080200000000005</v>
      </c>
    </row>
    <row r="11" spans="1:5" hidden="1">
      <c r="A11" s="13">
        <v>6</v>
      </c>
      <c r="B11" s="24" t="s">
        <v>8</v>
      </c>
      <c r="C11" s="18">
        <f>6270+6000+1356624.3</f>
        <v>1368894.3</v>
      </c>
      <c r="D11" s="1">
        <f>1008.2+1058837.3</f>
        <v>1059845.5</v>
      </c>
      <c r="E11" s="2">
        <f t="shared" si="0"/>
        <v>77.423472360137666</v>
      </c>
    </row>
    <row r="12" spans="1:5" hidden="1">
      <c r="A12" s="13">
        <v>7</v>
      </c>
      <c r="B12" s="24" t="s">
        <v>10</v>
      </c>
      <c r="C12" s="18">
        <f>10846.9+38153.1</f>
        <v>49000</v>
      </c>
      <c r="D12" s="1">
        <f>10782.6+37935.8</f>
        <v>48718.400000000001</v>
      </c>
      <c r="E12" s="2">
        <f t="shared" si="0"/>
        <v>99.425306122448987</v>
      </c>
    </row>
    <row r="13" spans="1:5" ht="60" hidden="1">
      <c r="A13" s="13">
        <v>8</v>
      </c>
      <c r="B13" s="23" t="s">
        <v>9</v>
      </c>
      <c r="C13" s="18">
        <f>5000+7500</f>
        <v>12500</v>
      </c>
      <c r="D13" s="1">
        <f>6750+87.9</f>
        <v>6837.9</v>
      </c>
      <c r="E13" s="2">
        <f t="shared" si="0"/>
        <v>54.703199999999995</v>
      </c>
    </row>
    <row r="14" spans="1:5" ht="15.75" hidden="1" thickBot="1">
      <c r="A14" s="14">
        <v>9</v>
      </c>
      <c r="B14" s="25" t="s">
        <v>12</v>
      </c>
      <c r="C14" s="19">
        <f>30371.3+70+14189</f>
        <v>44630.3</v>
      </c>
      <c r="D14" s="3">
        <f>17841.9+70</f>
        <v>17911.900000000001</v>
      </c>
      <c r="E14" s="4">
        <f t="shared" si="0"/>
        <v>40.133944876014723</v>
      </c>
    </row>
    <row r="15" spans="1:5" ht="15.75" hidden="1" thickBot="1">
      <c r="A15" s="15"/>
      <c r="B15" s="26" t="s">
        <v>14</v>
      </c>
      <c r="C15" s="20">
        <f>SUM(C6:C14)</f>
        <v>2781872.5999999996</v>
      </c>
      <c r="D15" s="5">
        <f>SUM(D6:D14)</f>
        <v>2234876.3199999998</v>
      </c>
      <c r="E15" s="6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76.5" customHeight="1">
      <c r="A23" s="64" t="s">
        <v>24</v>
      </c>
      <c r="B23" s="64"/>
      <c r="C23" s="64"/>
      <c r="D23" s="64"/>
      <c r="E23" s="64"/>
    </row>
    <row r="24" spans="1:5" ht="15.75" thickBot="1"/>
    <row r="25" spans="1:5" ht="63.75" thickBot="1">
      <c r="A25" s="31" t="s">
        <v>13</v>
      </c>
      <c r="B25" s="31" t="s">
        <v>0</v>
      </c>
      <c r="C25" s="32" t="s">
        <v>17</v>
      </c>
      <c r="D25" s="33" t="s">
        <v>18</v>
      </c>
      <c r="E25" s="34" t="s">
        <v>3</v>
      </c>
    </row>
    <row r="26" spans="1:5" ht="44.25" customHeight="1">
      <c r="A26" s="35">
        <v>1</v>
      </c>
      <c r="B26" s="36" t="s">
        <v>19</v>
      </c>
      <c r="C26" s="53">
        <v>1229079.3</v>
      </c>
      <c r="D26" s="54">
        <v>223241.1</v>
      </c>
      <c r="E26" s="55">
        <f>D26/C26*100</f>
        <v>18.163278805525405</v>
      </c>
    </row>
    <row r="27" spans="1:5" ht="44.25" customHeight="1">
      <c r="A27" s="40">
        <v>2</v>
      </c>
      <c r="B27" s="41" t="s">
        <v>20</v>
      </c>
      <c r="C27" s="56">
        <v>58251.8</v>
      </c>
      <c r="D27" s="57">
        <v>10142.799999999999</v>
      </c>
      <c r="E27" s="58">
        <f>D27/C27*100</f>
        <v>17.411994135803528</v>
      </c>
    </row>
    <row r="28" spans="1:5" ht="44.25" customHeight="1">
      <c r="A28" s="40">
        <v>3</v>
      </c>
      <c r="B28" s="45" t="s">
        <v>8</v>
      </c>
      <c r="C28" s="56">
        <v>2821885.4</v>
      </c>
      <c r="D28" s="57">
        <v>347585.9</v>
      </c>
      <c r="E28" s="58">
        <f t="shared" ref="E28" si="1">D28/C28*100</f>
        <v>12.317505877453423</v>
      </c>
    </row>
    <row r="29" spans="1:5" ht="44.25" customHeight="1">
      <c r="A29" s="40">
        <v>4</v>
      </c>
      <c r="B29" s="45" t="s">
        <v>23</v>
      </c>
      <c r="C29" s="56">
        <v>37578</v>
      </c>
      <c r="D29" s="57">
        <v>0</v>
      </c>
      <c r="E29" s="58"/>
    </row>
    <row r="30" spans="1:5" ht="44.25" customHeight="1">
      <c r="A30" s="40">
        <v>5</v>
      </c>
      <c r="B30" s="45" t="s">
        <v>21</v>
      </c>
      <c r="C30" s="56">
        <v>1900000</v>
      </c>
      <c r="D30" s="57">
        <v>0</v>
      </c>
      <c r="E30" s="58"/>
    </row>
    <row r="31" spans="1:5" ht="44.25" customHeight="1">
      <c r="A31" s="46">
        <v>6</v>
      </c>
      <c r="B31" s="51" t="s">
        <v>22</v>
      </c>
      <c r="C31" s="59">
        <f>186876.1+52367.8+4795.2</f>
        <v>244039.10000000003</v>
      </c>
      <c r="D31" s="60">
        <f>186876.1+34678.8+4752.9</f>
        <v>226307.80000000002</v>
      </c>
      <c r="E31" s="61">
        <f>D31/C31*100</f>
        <v>92.73423807906191</v>
      </c>
    </row>
    <row r="32" spans="1:5" ht="44.25" customHeight="1" thickBot="1">
      <c r="A32" s="46">
        <v>7</v>
      </c>
      <c r="B32" s="47" t="s">
        <v>12</v>
      </c>
      <c r="C32" s="59">
        <v>34132</v>
      </c>
      <c r="D32" s="60">
        <v>6401.5</v>
      </c>
      <c r="E32" s="61">
        <f>D32/C32*100</f>
        <v>18.75512715340443</v>
      </c>
    </row>
    <row r="33" spans="1:5" ht="44.25" customHeight="1" thickBot="1">
      <c r="A33" s="27"/>
      <c r="B33" s="28" t="s">
        <v>14</v>
      </c>
      <c r="C33" s="62">
        <f>SUM(C26:C32)</f>
        <v>6324965.5999999996</v>
      </c>
      <c r="D33" s="62">
        <f>SUM(D26:D32)</f>
        <v>813679.10000000009</v>
      </c>
      <c r="E33" s="52">
        <f>D33/C33*100</f>
        <v>12.864561666548829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:G12"/>
    </sheetView>
  </sheetViews>
  <sheetFormatPr defaultRowHeight="15"/>
  <cols>
    <col min="4" max="4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2012-05-23T13:59:45Z</dcterms:modified>
</cp:coreProperties>
</file>