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подпункт 1" sheetId="1" r:id="rId1"/>
    <sheet name="подпункт 2" sheetId="2" r:id="rId2"/>
    <sheet name="подпункт 3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<sst xmlns="http://schemas.openxmlformats.org/spreadsheetml/2006/main" count="157" uniqueCount="90">
  <si>
    <t>Пассажирооборот</t>
  </si>
  <si>
    <t>темп роста</t>
  </si>
  <si>
    <t>%</t>
  </si>
  <si>
    <t>млн.руб.</t>
  </si>
  <si>
    <t>Валовая добавленная стоимость</t>
  </si>
  <si>
    <t>связи</t>
  </si>
  <si>
    <t>транспорта</t>
  </si>
  <si>
    <t>млн.тонн</t>
  </si>
  <si>
    <t>млн.ткм</t>
  </si>
  <si>
    <t>млн.пасс.км</t>
  </si>
  <si>
    <t>Объем перевозок грузов</t>
  </si>
  <si>
    <t>Показатели</t>
  </si>
  <si>
    <t>отчет</t>
  </si>
  <si>
    <t>оценка</t>
  </si>
  <si>
    <t>Грузооборот-всего</t>
  </si>
  <si>
    <t>доля в объеме услуг</t>
  </si>
  <si>
    <t>тыс.куб.м</t>
  </si>
  <si>
    <t>Данные Югтрансгаза</t>
  </si>
  <si>
    <t>в том числе:</t>
  </si>
  <si>
    <t>железнодорожного</t>
  </si>
  <si>
    <t>млн.т-км</t>
  </si>
  <si>
    <t>внутреннего водного</t>
  </si>
  <si>
    <t>железнодорожный</t>
  </si>
  <si>
    <t>внутренний водный</t>
  </si>
  <si>
    <t>автобусный</t>
  </si>
  <si>
    <t>воздушный</t>
  </si>
  <si>
    <t>троллейбусный</t>
  </si>
  <si>
    <t>трамвайный</t>
  </si>
  <si>
    <t>Перевозки пассажиров</t>
  </si>
  <si>
    <t>млн.чел</t>
  </si>
  <si>
    <t>Единица измерен.</t>
  </si>
  <si>
    <t>Показатели работы транспорта</t>
  </si>
  <si>
    <t>п р о г н о з</t>
  </si>
  <si>
    <t>1 вар.</t>
  </si>
  <si>
    <t>2 вар.</t>
  </si>
  <si>
    <t xml:space="preserve">автомобильного </t>
  </si>
  <si>
    <t>- " -</t>
  </si>
  <si>
    <t>Объем транспортных услуг</t>
  </si>
  <si>
    <t>в % к предыдущему году</t>
  </si>
  <si>
    <t>2010г.</t>
  </si>
  <si>
    <t>2011г.</t>
  </si>
  <si>
    <t>2012г.</t>
  </si>
  <si>
    <t>2013г.</t>
  </si>
  <si>
    <t>отчёт</t>
  </si>
  <si>
    <t>8 мес. 2010г.</t>
  </si>
  <si>
    <t xml:space="preserve">темп роста </t>
  </si>
  <si>
    <t>Голованова К.Н. 24-61-84</t>
  </si>
  <si>
    <t xml:space="preserve"> 8 мес. 2008г.</t>
  </si>
  <si>
    <t>8 мес. 2009г.</t>
  </si>
  <si>
    <t xml:space="preserve"> Социально-экономические показатели</t>
  </si>
  <si>
    <t>еденица измерения</t>
  </si>
  <si>
    <t>Транспортный комплекс</t>
  </si>
  <si>
    <t>Дорожный           комплекс</t>
  </si>
  <si>
    <t>ВСЕГО</t>
  </si>
  <si>
    <t xml:space="preserve"> 8 мес. 2008 г       </t>
  </si>
  <si>
    <t xml:space="preserve"> 8 мес. 2009 г       </t>
  </si>
  <si>
    <t xml:space="preserve"> 8 мес. 2010 г       </t>
  </si>
  <si>
    <t>Прогноз</t>
  </si>
  <si>
    <t>2011г</t>
  </si>
  <si>
    <t>2012г</t>
  </si>
  <si>
    <t>2013 г</t>
  </si>
  <si>
    <t>1 вариант</t>
  </si>
  <si>
    <t xml:space="preserve"> вариант</t>
  </si>
  <si>
    <t xml:space="preserve">Численность работающих                  </t>
  </si>
  <si>
    <t>тыс.чел.</t>
  </si>
  <si>
    <t>Фонд оплаты труда работающих</t>
  </si>
  <si>
    <t>млн.. руб.</t>
  </si>
  <si>
    <t>% к предыдущему году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</si>
  <si>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</si>
  <si>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</si>
  <si>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</si>
  <si>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</si>
  <si>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</si>
  <si>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</si>
  <si>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</si>
  <si>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</si>
  <si>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Показатели среднемесячной заработной платы
 в транспортной отрасли и дорожном хозяйстве области</t>
  </si>
  <si>
    <t>тыс. рублей</t>
  </si>
  <si>
    <t>факт 2008 года</t>
  </si>
  <si>
    <t>факт 2009 года</t>
  </si>
  <si>
    <t>I полугодие 2010 года</t>
  </si>
  <si>
    <t>август 2010 год</t>
  </si>
  <si>
    <t>январь-август 2010</t>
  </si>
  <si>
    <t>Задачи на  2010 год</t>
  </si>
  <si>
    <t>в % к прошлому году</t>
  </si>
  <si>
    <t>Дорожное хозяйство</t>
  </si>
  <si>
    <t>Голованова К.Н.</t>
  </si>
  <si>
    <t>24-61-84</t>
  </si>
  <si>
    <t>Статистическая информация о деятельности органа государственной власти</t>
  </si>
  <si>
    <t>п .20 "Статистические данные и показатели, характеризующие состояние и динамику развития экономической, социальной и иных сфер жизенедеятельности, регулирование которых отнесено к полномочиям органа исполнительной власти органа (при их наличии)"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</si>
</sst>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33" borderId="24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164" fontId="4" fillId="0" borderId="13" xfId="0" applyNumberFormat="1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9" fillId="0" borderId="29" xfId="0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38" xfId="0" applyNumberFormat="1" applyFont="1" applyBorder="1" applyAlignment="1">
      <alignment/>
    </xf>
    <xf numFmtId="0" fontId="4" fillId="0" borderId="39" xfId="0" applyFont="1" applyFill="1" applyBorder="1" applyAlignment="1">
      <alignment horizontal="right"/>
    </xf>
    <xf numFmtId="0" fontId="4" fillId="0" borderId="39" xfId="0" applyFont="1" applyBorder="1" applyAlignment="1">
      <alignment horizontal="center"/>
    </xf>
    <xf numFmtId="164" fontId="4" fillId="0" borderId="39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34" borderId="16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4" fontId="4" fillId="34" borderId="14" xfId="0" applyNumberFormat="1" applyFont="1" applyFill="1" applyBorder="1" applyAlignment="1">
      <alignment horizontal="center"/>
    </xf>
    <xf numFmtId="164" fontId="4" fillId="34" borderId="42" xfId="0" applyNumberFormat="1" applyFont="1" applyFill="1" applyBorder="1" applyAlignment="1">
      <alignment horizontal="center"/>
    </xf>
    <xf numFmtId="164" fontId="4" fillId="34" borderId="40" xfId="0" applyNumberFormat="1" applyFont="1" applyFill="1" applyBorder="1" applyAlignment="1">
      <alignment horizontal="center"/>
    </xf>
    <xf numFmtId="164" fontId="4" fillId="34" borderId="41" xfId="0" applyNumberFormat="1" applyFont="1" applyFill="1" applyBorder="1" applyAlignment="1">
      <alignment horizontal="center"/>
    </xf>
    <xf numFmtId="164" fontId="4" fillId="34" borderId="43" xfId="0" applyNumberFormat="1" applyFont="1" applyFill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49" fontId="4" fillId="0" borderId="4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0" xfId="0" applyFont="1" applyBorder="1" applyAlignment="1">
      <alignment/>
    </xf>
    <xf numFmtId="164" fontId="4" fillId="0" borderId="23" xfId="0" applyNumberFormat="1" applyFont="1" applyBorder="1" applyAlignment="1">
      <alignment horizontal="center"/>
    </xf>
    <xf numFmtId="164" fontId="4" fillId="33" borderId="24" xfId="0" applyNumberFormat="1" applyFont="1" applyFill="1" applyBorder="1" applyAlignment="1">
      <alignment horizontal="center"/>
    </xf>
    <xf numFmtId="164" fontId="4" fillId="33" borderId="5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6" fillId="33" borderId="24" xfId="0" applyFont="1" applyFill="1" applyBorder="1" applyAlignment="1">
      <alignment vertical="center"/>
    </xf>
    <xf numFmtId="0" fontId="6" fillId="33" borderId="4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4" fontId="8" fillId="33" borderId="23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/>
    </xf>
    <xf numFmtId="164" fontId="8" fillId="33" borderId="16" xfId="0" applyNumberFormat="1" applyFont="1" applyFill="1" applyBorder="1" applyAlignment="1">
      <alignment horizontal="center"/>
    </xf>
    <xf numFmtId="164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4" fillId="33" borderId="53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164" fontId="4" fillId="33" borderId="55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 horizontal="center"/>
    </xf>
    <xf numFmtId="164" fontId="4" fillId="33" borderId="53" xfId="0" applyNumberFormat="1" applyFont="1" applyFill="1" applyBorder="1" applyAlignment="1">
      <alignment horizontal="center"/>
    </xf>
    <xf numFmtId="0" fontId="9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164" fontId="4" fillId="33" borderId="44" xfId="0" applyNumberFormat="1" applyFont="1" applyFill="1" applyBorder="1" applyAlignment="1">
      <alignment horizontal="center"/>
    </xf>
    <xf numFmtId="164" fontId="4" fillId="33" borderId="56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right" vertical="center"/>
    </xf>
    <xf numFmtId="49" fontId="4" fillId="33" borderId="28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wrapText="1"/>
    </xf>
    <xf numFmtId="49" fontId="4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164" fontId="4" fillId="33" borderId="33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5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/>
    </xf>
    <xf numFmtId="0" fontId="11" fillId="33" borderId="27" xfId="0" applyFont="1" applyFill="1" applyBorder="1" applyAlignment="1">
      <alignment horizontal="centerContinuous" vertical="center" wrapText="1"/>
    </xf>
    <xf numFmtId="0" fontId="11" fillId="33" borderId="39" xfId="0" applyFont="1" applyFill="1" applyBorder="1" applyAlignment="1">
      <alignment horizontal="centerContinuous" vertical="center" wrapText="1"/>
    </xf>
    <xf numFmtId="0" fontId="12" fillId="33" borderId="50" xfId="0" applyFont="1" applyFill="1" applyBorder="1" applyAlignment="1">
      <alignment/>
    </xf>
    <xf numFmtId="0" fontId="11" fillId="33" borderId="31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/>
    </xf>
    <xf numFmtId="164" fontId="12" fillId="33" borderId="51" xfId="0" applyNumberFormat="1" applyFont="1" applyFill="1" applyBorder="1" applyAlignment="1">
      <alignment horizontal="center" vertical="center"/>
    </xf>
    <xf numFmtId="164" fontId="12" fillId="33" borderId="25" xfId="0" applyNumberFormat="1" applyFont="1" applyFill="1" applyBorder="1" applyAlignment="1">
      <alignment horizontal="center" vertical="center"/>
    </xf>
    <xf numFmtId="164" fontId="12" fillId="33" borderId="26" xfId="0" applyNumberFormat="1" applyFont="1" applyFill="1" applyBorder="1" applyAlignment="1">
      <alignment horizontal="center" vertical="center"/>
    </xf>
    <xf numFmtId="164" fontId="12" fillId="33" borderId="27" xfId="0" applyNumberFormat="1" applyFont="1" applyFill="1" applyBorder="1" applyAlignment="1">
      <alignment horizontal="center" vertical="center"/>
    </xf>
    <xf numFmtId="164" fontId="12" fillId="33" borderId="39" xfId="0" applyNumberFormat="1" applyFont="1" applyFill="1" applyBorder="1" applyAlignment="1">
      <alignment horizontal="center" vertical="center"/>
    </xf>
    <xf numFmtId="164" fontId="12" fillId="33" borderId="5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/>
    </xf>
    <xf numFmtId="164" fontId="12" fillId="33" borderId="11" xfId="0" applyNumberFormat="1" applyFont="1" applyFill="1" applyBorder="1" applyAlignment="1">
      <alignment horizontal="center" vertical="center"/>
    </xf>
    <xf numFmtId="164" fontId="12" fillId="33" borderId="12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164" fontId="12" fillId="33" borderId="34" xfId="0" applyNumberFormat="1" applyFont="1" applyFill="1" applyBorder="1" applyAlignment="1">
      <alignment horizontal="center" vertical="center"/>
    </xf>
    <xf numFmtId="164" fontId="12" fillId="33" borderId="35" xfId="0" applyNumberFormat="1" applyFont="1" applyFill="1" applyBorder="1" applyAlignment="1">
      <alignment horizontal="center" vertical="center"/>
    </xf>
    <xf numFmtId="164" fontId="12" fillId="33" borderId="38" xfId="0" applyNumberFormat="1" applyFont="1" applyFill="1" applyBorder="1" applyAlignment="1">
      <alignment horizontal="center" vertical="center"/>
    </xf>
    <xf numFmtId="164" fontId="12" fillId="33" borderId="31" xfId="0" applyNumberFormat="1" applyFont="1" applyFill="1" applyBorder="1" applyAlignment="1">
      <alignment horizontal="center" vertical="center"/>
    </xf>
    <xf numFmtId="164" fontId="12" fillId="33" borderId="61" xfId="0" applyNumberFormat="1" applyFont="1" applyFill="1" applyBorder="1" applyAlignment="1">
      <alignment horizontal="center" vertical="center"/>
    </xf>
    <xf numFmtId="164" fontId="12" fillId="33" borderId="32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164" fontId="12" fillId="33" borderId="24" xfId="0" applyNumberFormat="1" applyFont="1" applyFill="1" applyBorder="1" applyAlignment="1">
      <alignment horizontal="center" vertical="center"/>
    </xf>
    <xf numFmtId="164" fontId="12" fillId="33" borderId="23" xfId="0" applyNumberFormat="1" applyFont="1" applyFill="1" applyBorder="1" applyAlignment="1">
      <alignment horizontal="center" vertical="center"/>
    </xf>
    <xf numFmtId="164" fontId="12" fillId="33" borderId="49" xfId="0" applyNumberFormat="1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/>
    </xf>
    <xf numFmtId="164" fontId="52" fillId="33" borderId="53" xfId="0" applyNumberFormat="1" applyFont="1" applyFill="1" applyBorder="1" applyAlignment="1">
      <alignment vertical="center"/>
    </xf>
    <xf numFmtId="1" fontId="12" fillId="33" borderId="49" xfId="0" applyNumberFormat="1" applyFont="1" applyFill="1" applyBorder="1" applyAlignment="1">
      <alignment horizontal="center" vertical="center"/>
    </xf>
    <xf numFmtId="1" fontId="12" fillId="33" borderId="24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/>
    </xf>
    <xf numFmtId="164" fontId="12" fillId="33" borderId="28" xfId="0" applyNumberFormat="1" applyFont="1" applyFill="1" applyBorder="1" applyAlignment="1">
      <alignment horizontal="center" vertical="center"/>
    </xf>
    <xf numFmtId="164" fontId="12" fillId="33" borderId="29" xfId="0" applyNumberFormat="1" applyFont="1" applyFill="1" applyBorder="1" applyAlignment="1">
      <alignment horizontal="center" vertical="center"/>
    </xf>
    <xf numFmtId="164" fontId="12" fillId="33" borderId="33" xfId="0" applyNumberFormat="1" applyFont="1" applyFill="1" applyBorder="1" applyAlignment="1">
      <alignment horizontal="center" vertical="center"/>
    </xf>
    <xf numFmtId="164" fontId="12" fillId="33" borderId="62" xfId="0" applyNumberFormat="1" applyFont="1" applyFill="1" applyBorder="1" applyAlignment="1">
      <alignment horizontal="center" vertical="center"/>
    </xf>
    <xf numFmtId="164" fontId="12" fillId="33" borderId="3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 wrapText="1"/>
    </xf>
    <xf numFmtId="0" fontId="35" fillId="0" borderId="0" xfId="53">
      <alignment/>
      <protection/>
    </xf>
    <xf numFmtId="0" fontId="53" fillId="0" borderId="0" xfId="53" applyFont="1">
      <alignment/>
      <protection/>
    </xf>
    <xf numFmtId="0" fontId="53" fillId="0" borderId="0" xfId="53" applyFont="1" applyAlignment="1">
      <alignment horizontal="right"/>
      <protection/>
    </xf>
    <xf numFmtId="0" fontId="53" fillId="0" borderId="10" xfId="53" applyFont="1" applyBorder="1">
      <alignment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4" fillId="0" borderId="10" xfId="53" applyFont="1" applyBorder="1">
      <alignment/>
      <protection/>
    </xf>
    <xf numFmtId="165" fontId="54" fillId="0" borderId="10" xfId="53" applyNumberFormat="1" applyFont="1" applyBorder="1">
      <alignment/>
      <protection/>
    </xf>
    <xf numFmtId="0" fontId="43" fillId="0" borderId="0" xfId="53" applyFont="1">
      <alignment/>
      <protection/>
    </xf>
    <xf numFmtId="164" fontId="53" fillId="0" borderId="10" xfId="53" applyNumberFormat="1" applyFont="1" applyBorder="1">
      <alignment/>
      <protection/>
    </xf>
    <xf numFmtId="0" fontId="55" fillId="0" borderId="0" xfId="53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6" fillId="33" borderId="5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wrapText="1"/>
    </xf>
    <xf numFmtId="0" fontId="8" fillId="0" borderId="66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67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164" fontId="11" fillId="33" borderId="17" xfId="0" applyNumberFormat="1" applyFont="1" applyFill="1" applyBorder="1" applyAlignment="1">
      <alignment horizontal="center" vertical="center" wrapText="1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1" fillId="33" borderId="25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 horizontal="center" vertical="center"/>
    </xf>
    <xf numFmtId="164" fontId="13" fillId="33" borderId="35" xfId="0" applyNumberFormat="1" applyFont="1" applyFill="1" applyBorder="1" applyAlignment="1">
      <alignment horizontal="center" vertical="center"/>
    </xf>
    <xf numFmtId="164" fontId="11" fillId="33" borderId="26" xfId="0" applyNumberFormat="1" applyFont="1" applyFill="1" applyBorder="1" applyAlignment="1">
      <alignment horizontal="center" vertical="center" wrapText="1"/>
    </xf>
    <xf numFmtId="164" fontId="13" fillId="33" borderId="12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56" fillId="0" borderId="0" xfId="53" applyFont="1" applyAlignment="1">
      <alignment horizontal="center" vertical="top" wrapText="1"/>
      <protection/>
    </xf>
    <xf numFmtId="0" fontId="56" fillId="0" borderId="0" xfId="53" applyFont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G2"/>
    </sheetView>
  </sheetViews>
  <sheetFormatPr defaultColWidth="9.00390625" defaultRowHeight="12.75"/>
  <cols>
    <col min="1" max="1" width="27.25390625" style="0" bestFit="1" customWidth="1"/>
    <col min="2" max="2" width="10.625" style="1" customWidth="1"/>
    <col min="3" max="3" width="0" style="1" hidden="1" customWidth="1"/>
    <col min="4" max="4" width="0" style="0" hidden="1" customWidth="1"/>
    <col min="7" max="7" width="9.875" style="0" customWidth="1"/>
    <col min="8" max="14" width="0" style="0" hidden="1" customWidth="1"/>
  </cols>
  <sheetData>
    <row r="1" spans="1:7" ht="12.75">
      <c r="A1" s="258" t="s">
        <v>88</v>
      </c>
      <c r="B1" s="258"/>
      <c r="C1" s="258"/>
      <c r="D1" s="258"/>
      <c r="E1" s="258"/>
      <c r="F1" s="258"/>
      <c r="G1" s="258"/>
    </row>
    <row r="2" spans="1:7" ht="28.5" customHeight="1">
      <c r="A2" s="258"/>
      <c r="B2" s="258"/>
      <c r="C2" s="258"/>
      <c r="D2" s="258"/>
      <c r="E2" s="258"/>
      <c r="F2" s="258"/>
      <c r="G2" s="258"/>
    </row>
    <row r="3" spans="1:7" ht="12.75">
      <c r="A3" s="259" t="s">
        <v>89</v>
      </c>
      <c r="B3" s="259"/>
      <c r="C3" s="259"/>
      <c r="D3" s="259"/>
      <c r="E3" s="259"/>
      <c r="F3" s="259"/>
      <c r="G3" s="259"/>
    </row>
    <row r="4" spans="1:7" ht="12.75">
      <c r="A4" s="259"/>
      <c r="B4" s="259"/>
      <c r="C4" s="259"/>
      <c r="D4" s="259"/>
      <c r="E4" s="259"/>
      <c r="F4" s="259"/>
      <c r="G4" s="259"/>
    </row>
    <row r="5" spans="1:7" ht="38.25" customHeight="1">
      <c r="A5" s="259"/>
      <c r="B5" s="259"/>
      <c r="C5" s="259"/>
      <c r="D5" s="259"/>
      <c r="E5" s="259"/>
      <c r="F5" s="259"/>
      <c r="G5" s="259"/>
    </row>
    <row r="6" spans="1:7" ht="13.5" thickBot="1">
      <c r="A6" s="161"/>
      <c r="B6" s="230"/>
      <c r="C6" s="230"/>
      <c r="D6" s="161"/>
      <c r="E6" s="161"/>
      <c r="F6" s="161"/>
      <c r="G6" s="161"/>
    </row>
    <row r="7" spans="1:14" ht="13.5" customHeight="1" thickBot="1">
      <c r="A7" s="252" t="s">
        <v>31</v>
      </c>
      <c r="B7" s="253"/>
      <c r="C7" s="253"/>
      <c r="D7" s="253"/>
      <c r="E7" s="253"/>
      <c r="F7" s="253"/>
      <c r="G7" s="253"/>
      <c r="H7" s="254"/>
      <c r="I7" s="254"/>
      <c r="J7" s="254"/>
      <c r="K7" s="254"/>
      <c r="L7" s="254"/>
      <c r="M7" s="254"/>
      <c r="N7" s="255"/>
    </row>
    <row r="8" spans="1:14" ht="13.5" thickBot="1">
      <c r="A8" s="240" t="s">
        <v>11</v>
      </c>
      <c r="B8" s="243" t="s">
        <v>30</v>
      </c>
      <c r="C8" s="116" t="s">
        <v>12</v>
      </c>
      <c r="D8" s="117" t="s">
        <v>12</v>
      </c>
      <c r="E8" s="118" t="s">
        <v>12</v>
      </c>
      <c r="F8" s="119" t="s">
        <v>12</v>
      </c>
      <c r="G8" s="119" t="s">
        <v>43</v>
      </c>
      <c r="H8" s="14" t="s">
        <v>13</v>
      </c>
      <c r="I8" s="15" t="s">
        <v>32</v>
      </c>
      <c r="J8" s="15"/>
      <c r="K8" s="15"/>
      <c r="L8" s="15"/>
      <c r="M8" s="15"/>
      <c r="N8" s="16"/>
    </row>
    <row r="9" spans="1:14" ht="13.5" thickBot="1">
      <c r="A9" s="241"/>
      <c r="B9" s="244"/>
      <c r="C9" s="246">
        <v>2001</v>
      </c>
      <c r="D9" s="247">
        <v>2002</v>
      </c>
      <c r="E9" s="234" t="s">
        <v>47</v>
      </c>
      <c r="F9" s="236" t="s">
        <v>48</v>
      </c>
      <c r="G9" s="236" t="s">
        <v>44</v>
      </c>
      <c r="H9" s="238" t="s">
        <v>39</v>
      </c>
      <c r="I9" s="248" t="s">
        <v>40</v>
      </c>
      <c r="J9" s="249"/>
      <c r="K9" s="250" t="s">
        <v>41</v>
      </c>
      <c r="L9" s="251"/>
      <c r="M9" s="256" t="s">
        <v>42</v>
      </c>
      <c r="N9" s="257"/>
    </row>
    <row r="10" spans="1:14" ht="13.5" thickBot="1">
      <c r="A10" s="242"/>
      <c r="B10" s="245"/>
      <c r="C10" s="246"/>
      <c r="D10" s="247"/>
      <c r="E10" s="235"/>
      <c r="F10" s="237"/>
      <c r="G10" s="237"/>
      <c r="H10" s="239"/>
      <c r="I10" s="17" t="s">
        <v>33</v>
      </c>
      <c r="J10" s="18" t="s">
        <v>34</v>
      </c>
      <c r="K10" s="19" t="s">
        <v>33</v>
      </c>
      <c r="L10" s="18" t="s">
        <v>34</v>
      </c>
      <c r="M10" s="20" t="s">
        <v>33</v>
      </c>
      <c r="N10" s="21" t="s">
        <v>34</v>
      </c>
    </row>
    <row r="11" spans="1:14" ht="12.75">
      <c r="A11" s="120" t="s">
        <v>37</v>
      </c>
      <c r="B11" s="121" t="s">
        <v>3</v>
      </c>
      <c r="C11" s="122"/>
      <c r="D11" s="123"/>
      <c r="E11" s="124">
        <f>F11/F12*100</f>
        <v>26476.930693069306</v>
      </c>
      <c r="F11" s="23">
        <v>26741.7</v>
      </c>
      <c r="G11" s="23">
        <v>25833.6</v>
      </c>
      <c r="H11" s="22">
        <f>G11/8*11.6</f>
        <v>37458.719999999994</v>
      </c>
      <c r="I11" s="24">
        <f>H11*I12/100</f>
        <v>37908.22464</v>
      </c>
      <c r="J11" s="25">
        <f>H11*J12/100</f>
        <v>38582.48159999999</v>
      </c>
      <c r="K11" s="26">
        <f>I11*K12/100</f>
        <v>39386.645400960006</v>
      </c>
      <c r="L11" s="25">
        <f>J11*L12/100</f>
        <v>40318.69327199999</v>
      </c>
      <c r="M11" s="27">
        <f>K11*M12/100</f>
        <v>41316.59102560705</v>
      </c>
      <c r="N11" s="28">
        <f>L11*N12/100</f>
        <v>42294.309242327996</v>
      </c>
    </row>
    <row r="12" spans="1:14" ht="12.75">
      <c r="A12" s="125" t="s">
        <v>38</v>
      </c>
      <c r="B12" s="126" t="s">
        <v>2</v>
      </c>
      <c r="C12" s="122"/>
      <c r="D12" s="123"/>
      <c r="E12" s="95"/>
      <c r="F12" s="96">
        <v>101</v>
      </c>
      <c r="G12" s="96">
        <f>G11/F11*100</f>
        <v>96.60417998855719</v>
      </c>
      <c r="H12" s="12">
        <f>H11/F11*100</f>
        <v>140.0760609834079</v>
      </c>
      <c r="I12" s="7">
        <v>101.2</v>
      </c>
      <c r="J12" s="8">
        <v>103</v>
      </c>
      <c r="K12" s="10">
        <v>103.9</v>
      </c>
      <c r="L12" s="8">
        <v>104.5</v>
      </c>
      <c r="M12" s="7">
        <v>104.9</v>
      </c>
      <c r="N12" s="8">
        <f>M12</f>
        <v>104.9</v>
      </c>
    </row>
    <row r="13" spans="1:14" ht="7.5" customHeight="1">
      <c r="A13" s="125"/>
      <c r="B13" s="126"/>
      <c r="C13" s="122"/>
      <c r="D13" s="123"/>
      <c r="E13" s="127"/>
      <c r="F13" s="128"/>
      <c r="G13" s="128"/>
      <c r="H13" s="30"/>
      <c r="I13" s="33"/>
      <c r="J13" s="34"/>
      <c r="K13" s="35"/>
      <c r="L13" s="34"/>
      <c r="M13" s="7"/>
      <c r="N13" s="8"/>
    </row>
    <row r="14" spans="1:14" ht="12.75">
      <c r="A14" s="129" t="s">
        <v>10</v>
      </c>
      <c r="B14" s="130" t="s">
        <v>7</v>
      </c>
      <c r="C14" s="131"/>
      <c r="D14" s="132">
        <f>D19+D21</f>
        <v>112.1</v>
      </c>
      <c r="E14" s="127">
        <f>E20+E21+E22</f>
        <v>18.698229033735476</v>
      </c>
      <c r="F14" s="128">
        <f>F20+F21+F22</f>
        <v>15.600000000000001</v>
      </c>
      <c r="G14" s="128">
        <f>G20+G21+G22</f>
        <v>13.1</v>
      </c>
      <c r="H14" s="30">
        <f>H20+H21+H22</f>
        <v>20.9495</v>
      </c>
      <c r="I14" s="68">
        <f>H14*I15/100</f>
        <v>21.661783</v>
      </c>
      <c r="J14" s="69">
        <f>I14</f>
        <v>21.661783</v>
      </c>
      <c r="K14" s="70">
        <f>I14*K15/100</f>
        <v>22.658225018</v>
      </c>
      <c r="L14" s="71">
        <f>K14</f>
        <v>22.658225018</v>
      </c>
      <c r="M14" s="72">
        <f>K14*M15/100</f>
        <v>23.745819818863996</v>
      </c>
      <c r="N14" s="8">
        <f>M14</f>
        <v>23.745819818863996</v>
      </c>
    </row>
    <row r="15" spans="1:14" ht="13.5" thickBot="1">
      <c r="A15" s="133" t="s">
        <v>1</v>
      </c>
      <c r="B15" s="126" t="s">
        <v>2</v>
      </c>
      <c r="C15" s="131"/>
      <c r="D15" s="134">
        <v>105.6</v>
      </c>
      <c r="E15" s="95">
        <v>101.7</v>
      </c>
      <c r="F15" s="96">
        <f>F14/E14*100</f>
        <v>83.43036108849866</v>
      </c>
      <c r="G15" s="96">
        <f>G14/F14*100</f>
        <v>83.97435897435896</v>
      </c>
      <c r="H15" s="12">
        <f>H14/F14*100</f>
        <v>134.29166666666666</v>
      </c>
      <c r="I15" s="72">
        <v>103.4</v>
      </c>
      <c r="J15" s="73">
        <f>I15</f>
        <v>103.4</v>
      </c>
      <c r="K15" s="74">
        <v>104.6</v>
      </c>
      <c r="L15" s="73">
        <f>K15</f>
        <v>104.6</v>
      </c>
      <c r="M15" s="72">
        <v>104.8</v>
      </c>
      <c r="N15" s="8">
        <f>M15</f>
        <v>104.8</v>
      </c>
    </row>
    <row r="16" spans="1:14" ht="13.5" hidden="1" thickBot="1">
      <c r="A16" s="133" t="s">
        <v>17</v>
      </c>
      <c r="B16" s="126" t="s">
        <v>16</v>
      </c>
      <c r="C16" s="131"/>
      <c r="D16" s="134">
        <v>109220.5</v>
      </c>
      <c r="E16" s="95"/>
      <c r="F16" s="96"/>
      <c r="G16" s="96"/>
      <c r="H16" s="75"/>
      <c r="I16" s="76"/>
      <c r="J16" s="77"/>
      <c r="K16" s="78"/>
      <c r="L16" s="77"/>
      <c r="M16" s="76"/>
      <c r="N16" s="8"/>
    </row>
    <row r="17" spans="1:14" ht="13.5" hidden="1" thickBot="1">
      <c r="A17" s="133"/>
      <c r="B17" s="126" t="s">
        <v>7</v>
      </c>
      <c r="C17" s="131"/>
      <c r="D17" s="135">
        <f>D16*0.8/1000</f>
        <v>87.3764</v>
      </c>
      <c r="E17" s="95"/>
      <c r="F17" s="96"/>
      <c r="G17" s="96"/>
      <c r="H17" s="75"/>
      <c r="I17" s="76"/>
      <c r="J17" s="77"/>
      <c r="K17" s="78"/>
      <c r="L17" s="77"/>
      <c r="M17" s="76"/>
      <c r="N17" s="8"/>
    </row>
    <row r="18" spans="1:14" ht="13.5" hidden="1" thickBot="1">
      <c r="A18" s="136"/>
      <c r="B18" s="137" t="s">
        <v>2</v>
      </c>
      <c r="C18" s="138"/>
      <c r="D18" s="139"/>
      <c r="E18" s="140"/>
      <c r="F18" s="141"/>
      <c r="G18" s="141"/>
      <c r="H18" s="79"/>
      <c r="I18" s="80"/>
      <c r="J18" s="81"/>
      <c r="K18" s="82"/>
      <c r="L18" s="81"/>
      <c r="M18" s="80"/>
      <c r="N18" s="83"/>
    </row>
    <row r="19" spans="1:14" ht="15.75">
      <c r="A19" s="142" t="s">
        <v>18</v>
      </c>
      <c r="B19" s="143"/>
      <c r="C19" s="144"/>
      <c r="D19" s="145">
        <v>92.1</v>
      </c>
      <c r="E19" s="146"/>
      <c r="F19" s="147"/>
      <c r="G19" s="147"/>
      <c r="H19" s="84"/>
      <c r="I19" s="85"/>
      <c r="J19" s="86"/>
      <c r="K19" s="85"/>
      <c r="L19" s="87"/>
      <c r="M19" s="88"/>
      <c r="N19" s="89"/>
    </row>
    <row r="20" spans="1:14" ht="15.75">
      <c r="A20" s="148" t="s">
        <v>19</v>
      </c>
      <c r="B20" s="126" t="s">
        <v>7</v>
      </c>
      <c r="C20" s="131"/>
      <c r="D20" s="135"/>
      <c r="E20" s="95">
        <f>F20/74.1*100</f>
        <v>10.391363022941972</v>
      </c>
      <c r="F20" s="96">
        <v>7.7</v>
      </c>
      <c r="G20" s="96">
        <v>7.9</v>
      </c>
      <c r="H20" s="90">
        <f>11.9*1.105</f>
        <v>13.1495</v>
      </c>
      <c r="I20" s="72">
        <f>H20*I15/100</f>
        <v>13.596583</v>
      </c>
      <c r="J20" s="91">
        <f>I20</f>
        <v>13.596583</v>
      </c>
      <c r="K20" s="72">
        <f>I20*K15/100</f>
        <v>14.222025817999999</v>
      </c>
      <c r="L20" s="73">
        <f>K20</f>
        <v>14.222025817999999</v>
      </c>
      <c r="M20" s="74">
        <f>K20*M15/100</f>
        <v>14.904683057263998</v>
      </c>
      <c r="N20" s="8">
        <f>M20</f>
        <v>14.904683057263998</v>
      </c>
    </row>
    <row r="21" spans="1:14" ht="15.75">
      <c r="A21" s="148" t="s">
        <v>35</v>
      </c>
      <c r="B21" s="126" t="s">
        <v>7</v>
      </c>
      <c r="C21" s="131"/>
      <c r="D21" s="134">
        <v>20</v>
      </c>
      <c r="E21" s="95">
        <f>F21/99.3*100</f>
        <v>7.452165156092649</v>
      </c>
      <c r="F21" s="96">
        <v>7.4</v>
      </c>
      <c r="G21" s="96">
        <v>4.6</v>
      </c>
      <c r="H21" s="90">
        <v>6.9</v>
      </c>
      <c r="I21" s="72">
        <f>H21*I15/100</f>
        <v>7.134600000000001</v>
      </c>
      <c r="J21" s="91">
        <f>I21</f>
        <v>7.134600000000001</v>
      </c>
      <c r="K21" s="72">
        <f>I21*K15/100</f>
        <v>7.4627916</v>
      </c>
      <c r="L21" s="73">
        <f>K21</f>
        <v>7.4627916</v>
      </c>
      <c r="M21" s="74">
        <f>K21*M15/100</f>
        <v>7.821005596799999</v>
      </c>
      <c r="N21" s="8">
        <f>M21</f>
        <v>7.821005596799999</v>
      </c>
    </row>
    <row r="22" spans="1:14" ht="15.75">
      <c r="A22" s="148" t="s">
        <v>21</v>
      </c>
      <c r="B22" s="126" t="s">
        <v>7</v>
      </c>
      <c r="C22" s="131"/>
      <c r="D22" s="134">
        <v>101.7</v>
      </c>
      <c r="E22" s="95">
        <f>F22/58.5*100</f>
        <v>0.8547008547008548</v>
      </c>
      <c r="F22" s="96">
        <v>0.5</v>
      </c>
      <c r="G22" s="96">
        <v>0.6</v>
      </c>
      <c r="H22" s="90">
        <v>0.9</v>
      </c>
      <c r="I22" s="72">
        <f>H22*I15/100</f>
        <v>0.9306</v>
      </c>
      <c r="J22" s="91">
        <f>I22</f>
        <v>0.9306</v>
      </c>
      <c r="K22" s="72">
        <f>I22*K15/100</f>
        <v>0.9734075999999999</v>
      </c>
      <c r="L22" s="73">
        <f>K22</f>
        <v>0.9734075999999999</v>
      </c>
      <c r="M22" s="74">
        <f>K22*M15/100</f>
        <v>1.0201311648</v>
      </c>
      <c r="N22" s="8">
        <f>M22</f>
        <v>1.0201311648</v>
      </c>
    </row>
    <row r="23" spans="1:14" ht="9" customHeight="1">
      <c r="A23" s="148"/>
      <c r="B23" s="126"/>
      <c r="C23" s="131"/>
      <c r="D23" s="134"/>
      <c r="E23" s="95"/>
      <c r="F23" s="96"/>
      <c r="G23" s="96"/>
      <c r="H23" s="90"/>
      <c r="I23" s="72"/>
      <c r="J23" s="91"/>
      <c r="K23" s="72"/>
      <c r="L23" s="73"/>
      <c r="M23" s="74"/>
      <c r="N23" s="8"/>
    </row>
    <row r="24" spans="1:14" ht="12.75">
      <c r="A24" s="129" t="s">
        <v>14</v>
      </c>
      <c r="B24" s="130" t="s">
        <v>8</v>
      </c>
      <c r="C24" s="149"/>
      <c r="D24" s="132">
        <f>D26+D28</f>
        <v>58287.6</v>
      </c>
      <c r="E24" s="127">
        <f>E27+E28+E29</f>
        <v>38963.451305957075</v>
      </c>
      <c r="F24" s="128">
        <f>F27+F28+F29</f>
        <v>28951.5</v>
      </c>
      <c r="G24" s="128">
        <f>G27+G28+G29</f>
        <v>32177.9</v>
      </c>
      <c r="H24" s="30">
        <f>H27+H28+H29</f>
        <v>46328.3125</v>
      </c>
      <c r="I24" s="92">
        <f>H24*I25/100</f>
        <v>47208.5504375</v>
      </c>
      <c r="J24" s="93">
        <f>I24</f>
        <v>47208.5504375</v>
      </c>
      <c r="K24" s="92">
        <f>I24*K25/100</f>
        <v>49427.3523080625</v>
      </c>
      <c r="L24" s="71">
        <f>K24</f>
        <v>49427.3523080625</v>
      </c>
      <c r="M24" s="74">
        <f>K24*M25/100</f>
        <v>51898.71992346562</v>
      </c>
      <c r="N24" s="8">
        <f>M24</f>
        <v>51898.71992346562</v>
      </c>
    </row>
    <row r="25" spans="1:14" ht="12.75">
      <c r="A25" s="133" t="s">
        <v>1</v>
      </c>
      <c r="B25" s="126" t="s">
        <v>2</v>
      </c>
      <c r="C25" s="131"/>
      <c r="D25" s="134">
        <v>111.3</v>
      </c>
      <c r="E25" s="95">
        <v>97.3</v>
      </c>
      <c r="F25" s="96">
        <f>F24/E24*100</f>
        <v>74.30424931472547</v>
      </c>
      <c r="G25" s="96">
        <f>G24/F24*100</f>
        <v>111.14415487971263</v>
      </c>
      <c r="H25" s="12">
        <f>H24/F24*100</f>
        <v>160.02042208521146</v>
      </c>
      <c r="I25" s="72">
        <v>101.9</v>
      </c>
      <c r="J25" s="91">
        <f>I25</f>
        <v>101.9</v>
      </c>
      <c r="K25" s="72">
        <v>104.7</v>
      </c>
      <c r="L25" s="73">
        <f>K25</f>
        <v>104.7</v>
      </c>
      <c r="M25" s="74">
        <v>105</v>
      </c>
      <c r="N25" s="8">
        <f>M25</f>
        <v>105</v>
      </c>
    </row>
    <row r="26" spans="1:14" ht="15.75">
      <c r="A26" s="148" t="s">
        <v>18</v>
      </c>
      <c r="B26" s="150"/>
      <c r="C26" s="131"/>
      <c r="D26" s="134">
        <v>20766.6</v>
      </c>
      <c r="E26" s="95"/>
      <c r="F26" s="96"/>
      <c r="G26" s="96"/>
      <c r="H26" s="90"/>
      <c r="I26" s="72"/>
      <c r="J26" s="91"/>
      <c r="K26" s="72"/>
      <c r="L26" s="73"/>
      <c r="M26" s="74"/>
      <c r="N26" s="8"/>
    </row>
    <row r="27" spans="1:14" ht="15.75">
      <c r="A27" s="148" t="s">
        <v>19</v>
      </c>
      <c r="B27" s="126" t="s">
        <v>20</v>
      </c>
      <c r="C27" s="131"/>
      <c r="D27" s="134"/>
      <c r="E27" s="95">
        <f>F27/73.4*100</f>
        <v>37561.44414168937</v>
      </c>
      <c r="F27" s="96">
        <v>27570.1</v>
      </c>
      <c r="G27" s="96">
        <v>31017.4</v>
      </c>
      <c r="H27" s="90">
        <f>G27/8*11.5</f>
        <v>44587.512500000004</v>
      </c>
      <c r="I27" s="72">
        <f>H27*I25/100</f>
        <v>45434.67523750001</v>
      </c>
      <c r="J27" s="91">
        <f>I27</f>
        <v>45434.67523750001</v>
      </c>
      <c r="K27" s="72">
        <f>I27*K25/100</f>
        <v>47570.10497366251</v>
      </c>
      <c r="L27" s="73">
        <f>K27</f>
        <v>47570.10497366251</v>
      </c>
      <c r="M27" s="74">
        <f>K27*M25/100</f>
        <v>49948.610222345626</v>
      </c>
      <c r="N27" s="8">
        <f>M27</f>
        <v>49948.610222345626</v>
      </c>
    </row>
    <row r="28" spans="1:14" ht="15.75">
      <c r="A28" s="148" t="s">
        <v>35</v>
      </c>
      <c r="B28" s="126" t="s">
        <v>20</v>
      </c>
      <c r="C28" s="131"/>
      <c r="D28" s="134">
        <v>37521</v>
      </c>
      <c r="E28" s="95">
        <f>F28/101.3*100</f>
        <v>1334.3534057255677</v>
      </c>
      <c r="F28" s="96">
        <v>1351.7</v>
      </c>
      <c r="G28" s="96">
        <v>1122.1</v>
      </c>
      <c r="H28" s="90">
        <v>1683.2</v>
      </c>
      <c r="I28" s="72">
        <f>H28*I25/100</f>
        <v>1715.1808</v>
      </c>
      <c r="J28" s="91">
        <f>I28</f>
        <v>1715.1808</v>
      </c>
      <c r="K28" s="72">
        <f>I28*K25/100</f>
        <v>1795.7942976000004</v>
      </c>
      <c r="L28" s="73">
        <f>K28</f>
        <v>1795.7942976000004</v>
      </c>
      <c r="M28" s="74">
        <f>K28*M25/100</f>
        <v>1885.5840124800004</v>
      </c>
      <c r="N28" s="8">
        <f>M28</f>
        <v>1885.5840124800004</v>
      </c>
    </row>
    <row r="29" spans="1:14" ht="15.75">
      <c r="A29" s="148" t="s">
        <v>21</v>
      </c>
      <c r="B29" s="126" t="s">
        <v>20</v>
      </c>
      <c r="C29" s="131"/>
      <c r="D29" s="134">
        <v>114.9</v>
      </c>
      <c r="E29" s="95">
        <f>F29/43.9*100</f>
        <v>67.65375854214123</v>
      </c>
      <c r="F29" s="96">
        <v>29.7</v>
      </c>
      <c r="G29" s="96">
        <v>38.4</v>
      </c>
      <c r="H29" s="12">
        <v>57.6</v>
      </c>
      <c r="I29" s="72">
        <f>H29*I25/100</f>
        <v>58.6944</v>
      </c>
      <c r="J29" s="91">
        <f>I29</f>
        <v>58.6944</v>
      </c>
      <c r="K29" s="72">
        <f>I29*K25/100</f>
        <v>61.4530368</v>
      </c>
      <c r="L29" s="73">
        <f>K29</f>
        <v>61.4530368</v>
      </c>
      <c r="M29" s="74">
        <f>K29*M25/100</f>
        <v>64.52568864</v>
      </c>
      <c r="N29" s="8">
        <f>M29</f>
        <v>64.52568864</v>
      </c>
    </row>
    <row r="30" spans="1:14" ht="11.25" customHeight="1">
      <c r="A30" s="148"/>
      <c r="B30" s="126"/>
      <c r="C30" s="131"/>
      <c r="D30" s="134"/>
      <c r="E30" s="95"/>
      <c r="F30" s="96"/>
      <c r="G30" s="96"/>
      <c r="H30" s="12"/>
      <c r="I30" s="72"/>
      <c r="J30" s="91"/>
      <c r="K30" s="72"/>
      <c r="L30" s="73"/>
      <c r="M30" s="74"/>
      <c r="N30" s="8"/>
    </row>
    <row r="31" spans="1:14" ht="25.5">
      <c r="A31" s="151" t="s">
        <v>0</v>
      </c>
      <c r="B31" s="152" t="s">
        <v>9</v>
      </c>
      <c r="C31" s="149"/>
      <c r="D31" s="132">
        <v>6730</v>
      </c>
      <c r="E31" s="127">
        <f>E34+E35+E36+E37+E38+E39</f>
        <v>5887.764704373591</v>
      </c>
      <c r="F31" s="128">
        <f>F34+F35+F36+F37+F38+F39</f>
        <v>5631.367</v>
      </c>
      <c r="G31" s="128">
        <f>G34+G35+G36+G37+G38+G39</f>
        <v>5432.3</v>
      </c>
      <c r="H31" s="30">
        <f>H34+H35+H36+H37+H38+H39</f>
        <v>7701.75625</v>
      </c>
      <c r="I31" s="92">
        <f>H31*I32/100</f>
        <v>7971.3177187500005</v>
      </c>
      <c r="J31" s="93">
        <f>I31</f>
        <v>7971.3177187500005</v>
      </c>
      <c r="K31" s="92">
        <f>K32*I31/100</f>
        <v>8282.19910978125</v>
      </c>
      <c r="L31" s="71">
        <f>K31</f>
        <v>8282.19910978125</v>
      </c>
      <c r="M31" s="74">
        <f>M32*K31/100</f>
        <v>8605.20487506272</v>
      </c>
      <c r="N31" s="8">
        <f>M31</f>
        <v>8605.20487506272</v>
      </c>
    </row>
    <row r="32" spans="1:14" ht="12.75">
      <c r="A32" s="153" t="s">
        <v>45</v>
      </c>
      <c r="B32" s="152" t="s">
        <v>2</v>
      </c>
      <c r="C32" s="149"/>
      <c r="D32" s="132"/>
      <c r="E32" s="95">
        <v>103.2</v>
      </c>
      <c r="F32" s="96">
        <f>F31/E31*100</f>
        <v>95.64524539876516</v>
      </c>
      <c r="G32" s="96">
        <f>G31/F31*100</f>
        <v>96.46503238023733</v>
      </c>
      <c r="H32" s="12">
        <f>H31/F31*100</f>
        <v>136.76530494283182</v>
      </c>
      <c r="I32" s="72">
        <v>103.5</v>
      </c>
      <c r="J32" s="91">
        <f>I32</f>
        <v>103.5</v>
      </c>
      <c r="K32" s="72">
        <v>103.9</v>
      </c>
      <c r="L32" s="73">
        <f>K32</f>
        <v>103.9</v>
      </c>
      <c r="M32" s="74">
        <v>103.9</v>
      </c>
      <c r="N32" s="8">
        <f>M32</f>
        <v>103.9</v>
      </c>
    </row>
    <row r="33" spans="1:19" ht="15.75">
      <c r="A33" s="148" t="s">
        <v>18</v>
      </c>
      <c r="B33" s="152"/>
      <c r="C33" s="149"/>
      <c r="D33" s="132"/>
      <c r="E33" s="127"/>
      <c r="F33" s="128"/>
      <c r="G33" s="128"/>
      <c r="H33" s="94"/>
      <c r="I33" s="92"/>
      <c r="J33" s="93"/>
      <c r="K33" s="92"/>
      <c r="L33" s="71"/>
      <c r="M33" s="74"/>
      <c r="N33" s="8"/>
      <c r="S33" s="161"/>
    </row>
    <row r="34" spans="1:19" ht="15.75">
      <c r="A34" s="148" t="s">
        <v>22</v>
      </c>
      <c r="B34" s="154" t="s">
        <v>36</v>
      </c>
      <c r="C34" s="131"/>
      <c r="D34" s="134">
        <v>97.4</v>
      </c>
      <c r="E34" s="95">
        <f>F34/89.1*100</f>
        <v>2930.3030303030305</v>
      </c>
      <c r="F34" s="96">
        <v>2610.9</v>
      </c>
      <c r="G34" s="96">
        <v>2224</v>
      </c>
      <c r="H34" s="95">
        <f>G34*11.5/8</f>
        <v>3197</v>
      </c>
      <c r="I34" s="72">
        <f>H34*I32/100</f>
        <v>3308.895</v>
      </c>
      <c r="J34" s="91">
        <f aca="true" t="shared" si="0" ref="J34:J39">I34</f>
        <v>3308.895</v>
      </c>
      <c r="K34" s="72">
        <f>I34*K32/100</f>
        <v>3437.941905</v>
      </c>
      <c r="L34" s="73">
        <f aca="true" t="shared" si="1" ref="L34:L39">K34</f>
        <v>3437.941905</v>
      </c>
      <c r="M34" s="74">
        <f>K34*M32/100</f>
        <v>3572.0216392950006</v>
      </c>
      <c r="N34" s="8">
        <f aca="true" t="shared" si="2" ref="N34:N39">M34</f>
        <v>3572.0216392950006</v>
      </c>
      <c r="S34" s="162"/>
    </row>
    <row r="35" spans="1:19" ht="15.75">
      <c r="A35" s="148" t="s">
        <v>23</v>
      </c>
      <c r="B35" s="154" t="s">
        <v>36</v>
      </c>
      <c r="C35" s="149"/>
      <c r="D35" s="132">
        <v>521.3</v>
      </c>
      <c r="E35" s="95">
        <f>F35/30.2*100</f>
        <v>3.5331125827814573</v>
      </c>
      <c r="F35" s="96">
        <v>1.067</v>
      </c>
      <c r="G35" s="96">
        <v>0.3</v>
      </c>
      <c r="H35" s="90">
        <f>G35/8*12</f>
        <v>0.44999999999999996</v>
      </c>
      <c r="I35" s="72">
        <f>H35*I32/100</f>
        <v>0.46574999999999994</v>
      </c>
      <c r="J35" s="91">
        <f t="shared" si="0"/>
        <v>0.46574999999999994</v>
      </c>
      <c r="K35" s="72">
        <f>I35*K32/100</f>
        <v>0.48391425</v>
      </c>
      <c r="L35" s="73">
        <f t="shared" si="1"/>
        <v>0.48391425</v>
      </c>
      <c r="M35" s="74">
        <f>K35*M32/100</f>
        <v>0.50278690575</v>
      </c>
      <c r="N35" s="8">
        <f t="shared" si="2"/>
        <v>0.50278690575</v>
      </c>
      <c r="S35" s="161"/>
    </row>
    <row r="36" spans="1:14" ht="15.75">
      <c r="A36" s="148" t="s">
        <v>24</v>
      </c>
      <c r="B36" s="154" t="s">
        <v>36</v>
      </c>
      <c r="C36" s="131"/>
      <c r="D36" s="134">
        <v>89</v>
      </c>
      <c r="E36" s="95">
        <f>F36/103.6*100</f>
        <v>2406.4671814671815</v>
      </c>
      <c r="F36" s="96">
        <v>2493.1</v>
      </c>
      <c r="G36" s="96">
        <v>2617.3</v>
      </c>
      <c r="H36" s="12">
        <f>G36/8*11.5</f>
        <v>3762.36875</v>
      </c>
      <c r="I36" s="72">
        <f>H36*I32/100</f>
        <v>3894.05165625</v>
      </c>
      <c r="J36" s="91">
        <f t="shared" si="0"/>
        <v>3894.05165625</v>
      </c>
      <c r="K36" s="72">
        <f>I36*K32/100</f>
        <v>4045.9196708437503</v>
      </c>
      <c r="L36" s="73">
        <f t="shared" si="1"/>
        <v>4045.9196708437503</v>
      </c>
      <c r="M36" s="74">
        <f>K36*M32/100</f>
        <v>4203.710538006657</v>
      </c>
      <c r="N36" s="8">
        <f t="shared" si="2"/>
        <v>4203.710538006657</v>
      </c>
    </row>
    <row r="37" spans="1:14" ht="16.5" thickBot="1">
      <c r="A37" s="155" t="s">
        <v>25</v>
      </c>
      <c r="B37" s="156" t="s">
        <v>36</v>
      </c>
      <c r="C37" s="157"/>
      <c r="D37" s="158"/>
      <c r="E37" s="159">
        <f>F37/97.1*100</f>
        <v>212.46138002059735</v>
      </c>
      <c r="F37" s="160">
        <v>206.3</v>
      </c>
      <c r="G37" s="160">
        <v>297</v>
      </c>
      <c r="H37" s="110">
        <f>G37/8*11.5</f>
        <v>426.9375</v>
      </c>
      <c r="I37" s="111">
        <f>H37*I32/100</f>
        <v>441.8803125</v>
      </c>
      <c r="J37" s="112">
        <f t="shared" si="0"/>
        <v>441.8803125</v>
      </c>
      <c r="K37" s="111">
        <f>I37*K32/100</f>
        <v>459.1136446875</v>
      </c>
      <c r="L37" s="113">
        <f t="shared" si="1"/>
        <v>459.1136446875</v>
      </c>
      <c r="M37" s="114">
        <f>K37*M32/100</f>
        <v>477.01907683031254</v>
      </c>
      <c r="N37" s="115">
        <f t="shared" si="2"/>
        <v>477.01907683031254</v>
      </c>
    </row>
    <row r="38" spans="1:14" ht="15.75" hidden="1">
      <c r="A38" s="98" t="s">
        <v>26</v>
      </c>
      <c r="B38" s="99" t="s">
        <v>36</v>
      </c>
      <c r="C38" s="100">
        <v>16435.6</v>
      </c>
      <c r="D38" s="101">
        <v>17998</v>
      </c>
      <c r="E38" s="102">
        <v>189</v>
      </c>
      <c r="F38" s="103">
        <v>178</v>
      </c>
      <c r="G38" s="104">
        <f>F38*0.94</f>
        <v>167.32</v>
      </c>
      <c r="H38" s="105">
        <v>176.3</v>
      </c>
      <c r="I38" s="106">
        <f>H38*I32/100</f>
        <v>182.47050000000002</v>
      </c>
      <c r="J38" s="107">
        <f t="shared" si="0"/>
        <v>182.47050000000002</v>
      </c>
      <c r="K38" s="106">
        <f>I38*K32/100</f>
        <v>189.58684950000003</v>
      </c>
      <c r="L38" s="108">
        <f t="shared" si="1"/>
        <v>189.58684950000003</v>
      </c>
      <c r="M38" s="109">
        <f>K38*M32/100</f>
        <v>196.98073663050002</v>
      </c>
      <c r="N38" s="28">
        <f t="shared" si="2"/>
        <v>196.98073663050002</v>
      </c>
    </row>
    <row r="39" spans="1:14" ht="15.75" hidden="1">
      <c r="A39" s="45" t="s">
        <v>27</v>
      </c>
      <c r="B39" s="43" t="s">
        <v>36</v>
      </c>
      <c r="C39" s="36"/>
      <c r="D39" s="40">
        <f>D38/C38*100</f>
        <v>109.5061938718392</v>
      </c>
      <c r="E39" s="12">
        <v>146</v>
      </c>
      <c r="F39" s="96">
        <v>142</v>
      </c>
      <c r="G39" s="97">
        <f>F39*0.89</f>
        <v>126.38</v>
      </c>
      <c r="H39" s="12">
        <v>138.7</v>
      </c>
      <c r="I39" s="72">
        <f>H39*I32/100</f>
        <v>143.5545</v>
      </c>
      <c r="J39" s="91">
        <f t="shared" si="0"/>
        <v>143.5545</v>
      </c>
      <c r="K39" s="72">
        <f>I39*K32/100</f>
        <v>149.15312550000002</v>
      </c>
      <c r="L39" s="73">
        <f t="shared" si="1"/>
        <v>149.15312550000002</v>
      </c>
      <c r="M39" s="74">
        <f>K39*M32/100</f>
        <v>154.97009739450002</v>
      </c>
      <c r="N39" s="8">
        <f t="shared" si="2"/>
        <v>154.97009739450002</v>
      </c>
    </row>
    <row r="40" spans="1:14" ht="9" customHeight="1" hidden="1">
      <c r="A40" s="45"/>
      <c r="B40" s="29"/>
      <c r="C40" s="36"/>
      <c r="D40" s="40"/>
      <c r="E40" s="12"/>
      <c r="F40" s="11"/>
      <c r="G40" s="13"/>
      <c r="H40" s="12"/>
      <c r="I40" s="72"/>
      <c r="J40" s="91"/>
      <c r="K40" s="72"/>
      <c r="L40" s="73"/>
      <c r="M40" s="74"/>
      <c r="N40" s="8"/>
    </row>
    <row r="41" spans="1:14" ht="15.75" hidden="1">
      <c r="A41" s="46" t="s">
        <v>28</v>
      </c>
      <c r="B41" s="41" t="s">
        <v>29</v>
      </c>
      <c r="C41" s="36"/>
      <c r="D41" s="40">
        <v>105.6</v>
      </c>
      <c r="E41" s="30">
        <f>E45+E48+E49+E50+E51</f>
        <v>325.5</v>
      </c>
      <c r="F41" s="31">
        <f>F45+F48+F49+F50+F51</f>
        <v>315.72180000000003</v>
      </c>
      <c r="G41" s="32">
        <f>G45+G48+G49+G50+G51</f>
        <v>223.1308</v>
      </c>
      <c r="H41" s="30">
        <f>H45+H48+H49+H50+H51</f>
        <v>334.7</v>
      </c>
      <c r="I41" s="92">
        <f>I43*H41/100</f>
        <v>338.38169999999997</v>
      </c>
      <c r="J41" s="93">
        <f>I41</f>
        <v>338.38169999999997</v>
      </c>
      <c r="K41" s="92">
        <f>I41*K43/100</f>
        <v>344.8109523</v>
      </c>
      <c r="L41" s="71">
        <f>K41</f>
        <v>344.8109523</v>
      </c>
      <c r="M41" s="74">
        <f>M43*K41/100</f>
        <v>352.0519822983</v>
      </c>
      <c r="N41" s="8">
        <f>M41</f>
        <v>352.0519822983</v>
      </c>
    </row>
    <row r="42" spans="1:14" ht="12.75" customHeight="1" hidden="1">
      <c r="A42" s="39" t="s">
        <v>18</v>
      </c>
      <c r="B42" s="42"/>
      <c r="C42" s="36"/>
      <c r="D42" s="40">
        <f>(D34+D36)/2</f>
        <v>93.2</v>
      </c>
      <c r="E42" s="12"/>
      <c r="F42" s="11"/>
      <c r="G42" s="13"/>
      <c r="H42" s="90"/>
      <c r="I42" s="72"/>
      <c r="J42" s="91"/>
      <c r="K42" s="72"/>
      <c r="L42" s="73"/>
      <c r="M42" s="74"/>
      <c r="N42" s="8"/>
    </row>
    <row r="43" spans="1:14" ht="12.75" customHeight="1" hidden="1">
      <c r="A43" s="37" t="s">
        <v>1</v>
      </c>
      <c r="B43" s="42" t="s">
        <v>2</v>
      </c>
      <c r="C43" s="36"/>
      <c r="D43" s="40"/>
      <c r="E43" s="12">
        <v>104.2</v>
      </c>
      <c r="F43" s="11">
        <f>F41/E41*100</f>
        <v>96.99594470046084</v>
      </c>
      <c r="G43" s="13"/>
      <c r="H43" s="90">
        <f>H41/F41*100</f>
        <v>106.01105150167012</v>
      </c>
      <c r="I43" s="72">
        <v>101.1</v>
      </c>
      <c r="J43" s="91">
        <f>I43</f>
        <v>101.1</v>
      </c>
      <c r="K43" s="72">
        <v>101.9</v>
      </c>
      <c r="L43" s="73">
        <f>K43</f>
        <v>101.9</v>
      </c>
      <c r="M43" s="74">
        <v>102.1</v>
      </c>
      <c r="N43" s="8">
        <f>M43</f>
        <v>102.1</v>
      </c>
    </row>
    <row r="44" spans="1:14" ht="12.75" customHeight="1" hidden="1">
      <c r="A44" s="39" t="s">
        <v>18</v>
      </c>
      <c r="B44" s="42"/>
      <c r="C44" s="36"/>
      <c r="D44" s="40"/>
      <c r="E44" s="12"/>
      <c r="F44" s="11"/>
      <c r="G44" s="13"/>
      <c r="H44" s="90"/>
      <c r="I44" s="72"/>
      <c r="J44" s="91"/>
      <c r="K44" s="72"/>
      <c r="L44" s="73"/>
      <c r="M44" s="74"/>
      <c r="N44" s="8"/>
    </row>
    <row r="45" spans="1:14" ht="15.75" hidden="1">
      <c r="A45" s="39" t="s">
        <v>22</v>
      </c>
      <c r="B45" s="43" t="s">
        <v>36</v>
      </c>
      <c r="C45" s="36"/>
      <c r="D45" s="47">
        <v>148.64</v>
      </c>
      <c r="E45" s="90">
        <v>10.6</v>
      </c>
      <c r="F45" s="96">
        <v>8.8</v>
      </c>
      <c r="G45" s="97">
        <v>5.4336</v>
      </c>
      <c r="H45" s="95">
        <v>8.2</v>
      </c>
      <c r="I45" s="72">
        <f>H45*I43/100</f>
        <v>8.290199999999999</v>
      </c>
      <c r="J45" s="91">
        <f>I45</f>
        <v>8.290199999999999</v>
      </c>
      <c r="K45" s="72">
        <f>I45*K43/100</f>
        <v>8.447713799999999</v>
      </c>
      <c r="L45" s="73">
        <f>K45</f>
        <v>8.447713799999999</v>
      </c>
      <c r="M45" s="74">
        <f>K45*M43/100</f>
        <v>8.625115789799999</v>
      </c>
      <c r="N45" s="8">
        <f>M45</f>
        <v>8.625115789799999</v>
      </c>
    </row>
    <row r="46" spans="1:14" ht="12.75" customHeight="1" hidden="1">
      <c r="A46" s="39" t="s">
        <v>23</v>
      </c>
      <c r="B46" s="43" t="s">
        <v>36</v>
      </c>
      <c r="C46" s="36"/>
      <c r="D46" s="47">
        <v>122.7</v>
      </c>
      <c r="E46" s="12"/>
      <c r="F46" s="11"/>
      <c r="G46" s="13"/>
      <c r="H46" s="90"/>
      <c r="I46" s="72"/>
      <c r="J46" s="91"/>
      <c r="K46" s="72"/>
      <c r="L46" s="73"/>
      <c r="M46" s="74"/>
      <c r="N46" s="8"/>
    </row>
    <row r="47" spans="1:14" ht="12.75" customHeight="1" hidden="1">
      <c r="A47" s="39" t="s">
        <v>24</v>
      </c>
      <c r="B47" s="43" t="s">
        <v>36</v>
      </c>
      <c r="C47" s="36"/>
      <c r="D47" s="38"/>
      <c r="E47" s="12"/>
      <c r="F47" s="11"/>
      <c r="G47" s="13"/>
      <c r="H47" s="90"/>
      <c r="I47" s="72"/>
      <c r="J47" s="91"/>
      <c r="K47" s="72"/>
      <c r="L47" s="73"/>
      <c r="M47" s="74"/>
      <c r="N47" s="8"/>
    </row>
    <row r="48" spans="1:14" ht="15.75" hidden="1">
      <c r="A48" s="44" t="s">
        <v>25</v>
      </c>
      <c r="B48" s="43" t="s">
        <v>36</v>
      </c>
      <c r="C48" s="36"/>
      <c r="D48" s="38">
        <v>122.7</v>
      </c>
      <c r="E48" s="12">
        <v>0.1</v>
      </c>
      <c r="F48" s="11">
        <v>0.1</v>
      </c>
      <c r="G48" s="13">
        <v>0.1</v>
      </c>
      <c r="H48" s="90">
        <v>0.1</v>
      </c>
      <c r="I48" s="72">
        <f>H48*I43/100</f>
        <v>0.1011</v>
      </c>
      <c r="J48" s="91">
        <f>I48</f>
        <v>0.1011</v>
      </c>
      <c r="K48" s="72">
        <f>I48*K43/100</f>
        <v>0.1030209</v>
      </c>
      <c r="L48" s="73">
        <f>K48</f>
        <v>0.1030209</v>
      </c>
      <c r="M48" s="74">
        <f>K48*M43/100</f>
        <v>0.1051843389</v>
      </c>
      <c r="N48" s="8">
        <f>M48</f>
        <v>0.1051843389</v>
      </c>
    </row>
    <row r="49" spans="1:14" ht="15.75" hidden="1">
      <c r="A49" s="39" t="s">
        <v>24</v>
      </c>
      <c r="B49" s="43" t="s">
        <v>36</v>
      </c>
      <c r="C49" s="36"/>
      <c r="D49" s="38"/>
      <c r="E49" s="12">
        <v>203.6</v>
      </c>
      <c r="F49" s="11">
        <v>205.3</v>
      </c>
      <c r="G49" s="13">
        <v>149.1495</v>
      </c>
      <c r="H49" s="90">
        <v>223.7</v>
      </c>
      <c r="I49" s="72">
        <f>H49*I43/100</f>
        <v>226.16069999999996</v>
      </c>
      <c r="J49" s="91">
        <f>I49</f>
        <v>226.16069999999996</v>
      </c>
      <c r="K49" s="72">
        <f>I49*K43/100</f>
        <v>230.45775329999998</v>
      </c>
      <c r="L49" s="73">
        <f>K49</f>
        <v>230.45775329999998</v>
      </c>
      <c r="M49" s="74">
        <f>K49*M43/100</f>
        <v>235.29736611929994</v>
      </c>
      <c r="N49" s="8">
        <f>M49</f>
        <v>235.29736611929994</v>
      </c>
    </row>
    <row r="50" spans="1:14" ht="15.75" hidden="1">
      <c r="A50" s="45" t="s">
        <v>26</v>
      </c>
      <c r="B50" s="43" t="s">
        <v>36</v>
      </c>
      <c r="C50" s="36"/>
      <c r="D50" s="38"/>
      <c r="E50" s="12">
        <v>59.7</v>
      </c>
      <c r="F50" s="11">
        <v>53.52</v>
      </c>
      <c r="G50" s="13">
        <v>36.47</v>
      </c>
      <c r="H50" s="12">
        <v>55.4</v>
      </c>
      <c r="I50" s="7">
        <f>H50*I43/100</f>
        <v>56.0094</v>
      </c>
      <c r="J50" s="9">
        <f>I50</f>
        <v>56.0094</v>
      </c>
      <c r="K50" s="7">
        <f>I50*K43/100</f>
        <v>57.0735786</v>
      </c>
      <c r="L50" s="8">
        <f>K50</f>
        <v>57.0735786</v>
      </c>
      <c r="M50" s="10">
        <f>K50*M43/100</f>
        <v>58.272123750599995</v>
      </c>
      <c r="N50" s="8">
        <f>M50</f>
        <v>58.272123750599995</v>
      </c>
    </row>
    <row r="51" spans="1:14" ht="16.5" hidden="1" thickBot="1">
      <c r="A51" s="48" t="s">
        <v>27</v>
      </c>
      <c r="B51" s="49" t="s">
        <v>36</v>
      </c>
      <c r="C51" s="50">
        <v>1706.7</v>
      </c>
      <c r="D51" s="51">
        <v>2547.5</v>
      </c>
      <c r="E51" s="52">
        <v>51.5</v>
      </c>
      <c r="F51" s="53">
        <v>48.0018</v>
      </c>
      <c r="G51" s="54">
        <v>31.9777</v>
      </c>
      <c r="H51" s="55">
        <v>47.3</v>
      </c>
      <c r="I51" s="56">
        <f>H51*I43/100</f>
        <v>47.820299999999996</v>
      </c>
      <c r="J51" s="57">
        <f>I51</f>
        <v>47.820299999999996</v>
      </c>
      <c r="K51" s="58">
        <f>I51*K43/100</f>
        <v>48.7288857</v>
      </c>
      <c r="L51" s="59">
        <f>K51</f>
        <v>48.7288857</v>
      </c>
      <c r="M51" s="60">
        <f>K51*M43/100</f>
        <v>49.7521922997</v>
      </c>
      <c r="N51" s="61">
        <f>M51</f>
        <v>49.7521922997</v>
      </c>
    </row>
    <row r="52" spans="1:14" ht="12.75" hidden="1">
      <c r="A52" s="62"/>
      <c r="B52" s="63"/>
      <c r="C52" s="63"/>
      <c r="D52" s="64" t="e">
        <f>D51/#REF!*100</f>
        <v>#REF!</v>
      </c>
      <c r="E52" s="64"/>
      <c r="F52" s="64"/>
      <c r="G52" s="64"/>
      <c r="H52" s="64"/>
      <c r="I52" s="65"/>
      <c r="J52" s="64"/>
      <c r="K52" s="65"/>
      <c r="L52" s="64"/>
      <c r="M52" s="65"/>
      <c r="N52" s="66"/>
    </row>
    <row r="53" spans="1:14" ht="12.75" hidden="1">
      <c r="A53" s="231" t="s">
        <v>46</v>
      </c>
      <c r="B53" s="232"/>
      <c r="C53" s="232"/>
      <c r="D53" s="233"/>
      <c r="E53" s="233"/>
      <c r="F53" s="67"/>
      <c r="G53" s="67"/>
      <c r="H53" s="67"/>
      <c r="I53" s="66"/>
      <c r="J53" s="66"/>
      <c r="K53" s="66"/>
      <c r="L53" s="66"/>
      <c r="M53" s="66"/>
      <c r="N53" s="66"/>
    </row>
    <row r="56" spans="1:13" ht="30" customHeight="1" hidden="1">
      <c r="A56" s="6" t="s">
        <v>4</v>
      </c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hidden="1">
      <c r="A57" s="3" t="s">
        <v>6</v>
      </c>
      <c r="B57" s="3" t="s">
        <v>3</v>
      </c>
      <c r="C57" s="3"/>
      <c r="D57" s="2">
        <v>10839.2</v>
      </c>
      <c r="E57" s="2"/>
      <c r="F57" s="2"/>
      <c r="G57" s="2"/>
      <c r="H57" s="2"/>
      <c r="I57" s="2"/>
      <c r="J57" s="2"/>
      <c r="K57" s="2"/>
      <c r="L57" s="2"/>
      <c r="M57" s="2"/>
    </row>
    <row r="58" spans="1:13" ht="12.75" hidden="1">
      <c r="A58" s="4" t="s">
        <v>15</v>
      </c>
      <c r="B58" s="3" t="s">
        <v>2</v>
      </c>
      <c r="C58" s="3"/>
      <c r="D58" s="5">
        <f>D57/D38*100</f>
        <v>60.224469385487275</v>
      </c>
      <c r="E58" s="2"/>
      <c r="F58" s="2"/>
      <c r="G58" s="2"/>
      <c r="H58" s="2"/>
      <c r="I58" s="2"/>
      <c r="J58" s="2"/>
      <c r="K58" s="2"/>
      <c r="L58" s="2"/>
      <c r="M58" s="2"/>
    </row>
    <row r="59" spans="1:13" ht="12.75" hidden="1">
      <c r="A59" s="4" t="s">
        <v>1</v>
      </c>
      <c r="B59" s="3" t="s">
        <v>2</v>
      </c>
      <c r="C59" s="3"/>
      <c r="D59" s="5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hidden="1">
      <c r="A60" s="3" t="s">
        <v>5</v>
      </c>
      <c r="B60" s="3" t="s">
        <v>3</v>
      </c>
      <c r="C60" s="3"/>
      <c r="D60" s="2">
        <v>1577.2</v>
      </c>
      <c r="E60" s="2"/>
      <c r="F60" s="2"/>
      <c r="G60" s="2"/>
      <c r="H60" s="2"/>
      <c r="I60" s="2"/>
      <c r="J60" s="2"/>
      <c r="K60" s="2"/>
      <c r="L60" s="2"/>
      <c r="M60" s="2"/>
    </row>
    <row r="61" spans="1:13" ht="12.75" hidden="1">
      <c r="A61" s="4" t="s">
        <v>15</v>
      </c>
      <c r="B61" s="3" t="s">
        <v>2</v>
      </c>
      <c r="C61" s="3"/>
      <c r="D61" s="5">
        <f>D60/D51*100</f>
        <v>61.91167811579981</v>
      </c>
      <c r="E61" s="2"/>
      <c r="F61" s="2"/>
      <c r="G61" s="2"/>
      <c r="H61" s="2"/>
      <c r="I61" s="2"/>
      <c r="J61" s="2"/>
      <c r="K61" s="2"/>
      <c r="L61" s="2"/>
      <c r="M61" s="2"/>
    </row>
    <row r="62" spans="1:13" ht="12.75" hidden="1">
      <c r="A62" s="4" t="s">
        <v>1</v>
      </c>
      <c r="B62" s="3" t="s">
        <v>2</v>
      </c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15">
    <mergeCell ref="I9:J9"/>
    <mergeCell ref="K9:L9"/>
    <mergeCell ref="A7:N7"/>
    <mergeCell ref="M9:N9"/>
    <mergeCell ref="A1:G2"/>
    <mergeCell ref="A3:G5"/>
    <mergeCell ref="A53:E53"/>
    <mergeCell ref="E9:E10"/>
    <mergeCell ref="F9:F10"/>
    <mergeCell ref="H9:H10"/>
    <mergeCell ref="A8:A10"/>
    <mergeCell ref="B8:B10"/>
    <mergeCell ref="C9:C10"/>
    <mergeCell ref="D9:D10"/>
    <mergeCell ref="G9:G10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6.625" style="0" customWidth="1"/>
    <col min="2" max="2" width="19.75390625" style="0" customWidth="1"/>
    <col min="3" max="3" width="0" style="0" hidden="1" customWidth="1"/>
    <col min="5" max="5" width="9.25390625" style="0" customWidth="1"/>
    <col min="6" max="6" width="11.75390625" style="0" hidden="1" customWidth="1"/>
    <col min="7" max="7" width="12.875" style="0" hidden="1" customWidth="1"/>
    <col min="8" max="8" width="13.125" style="0" hidden="1" customWidth="1"/>
    <col min="9" max="9" width="11.00390625" style="0" hidden="1" customWidth="1"/>
    <col min="10" max="10" width="9.625" style="0" hidden="1" customWidth="1"/>
    <col min="11" max="11" width="10.375" style="0" hidden="1" customWidth="1"/>
  </cols>
  <sheetData>
    <row r="1" spans="1:15" ht="29.25" customHeight="1">
      <c r="A1" s="260" t="s">
        <v>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1" ht="18.75" customHeight="1" thickBot="1">
      <c r="A2" s="260"/>
      <c r="B2" s="260"/>
      <c r="C2" s="260"/>
      <c r="D2" s="260"/>
      <c r="E2" s="260"/>
      <c r="F2" s="260"/>
      <c r="G2" s="260"/>
      <c r="H2" s="260"/>
      <c r="I2" s="261"/>
      <c r="J2" s="261"/>
      <c r="K2" s="261"/>
    </row>
    <row r="3" spans="1:15" ht="27.75" customHeight="1" thickBot="1">
      <c r="A3" s="262" t="s">
        <v>11</v>
      </c>
      <c r="B3" s="265" t="s">
        <v>50</v>
      </c>
      <c r="C3" s="163"/>
      <c r="D3" s="268" t="s">
        <v>51</v>
      </c>
      <c r="E3" s="269"/>
      <c r="F3" s="164"/>
      <c r="G3" s="165"/>
      <c r="H3" s="165"/>
      <c r="I3" s="165"/>
      <c r="J3" s="165"/>
      <c r="K3" s="166"/>
      <c r="L3" s="268" t="s">
        <v>52</v>
      </c>
      <c r="M3" s="269"/>
      <c r="N3" s="268" t="s">
        <v>53</v>
      </c>
      <c r="O3" s="269"/>
    </row>
    <row r="4" spans="1:15" ht="15" customHeight="1">
      <c r="A4" s="263"/>
      <c r="B4" s="266"/>
      <c r="C4" s="270" t="s">
        <v>54</v>
      </c>
      <c r="D4" s="273" t="s">
        <v>55</v>
      </c>
      <c r="E4" s="276" t="s">
        <v>56</v>
      </c>
      <c r="F4" s="167" t="s">
        <v>57</v>
      </c>
      <c r="G4" s="168"/>
      <c r="H4" s="168"/>
      <c r="I4" s="168"/>
      <c r="J4" s="168"/>
      <c r="K4" s="169"/>
      <c r="L4" s="273" t="s">
        <v>55</v>
      </c>
      <c r="M4" s="276" t="s">
        <v>56</v>
      </c>
      <c r="N4" s="273" t="s">
        <v>55</v>
      </c>
      <c r="O4" s="276" t="s">
        <v>56</v>
      </c>
    </row>
    <row r="5" spans="1:15" ht="14.25">
      <c r="A5" s="263"/>
      <c r="B5" s="266"/>
      <c r="C5" s="271"/>
      <c r="D5" s="274"/>
      <c r="E5" s="277"/>
      <c r="F5" s="283" t="s">
        <v>58</v>
      </c>
      <c r="G5" s="284"/>
      <c r="H5" s="285" t="s">
        <v>59</v>
      </c>
      <c r="I5" s="286"/>
      <c r="J5" s="285" t="s">
        <v>60</v>
      </c>
      <c r="K5" s="287"/>
      <c r="L5" s="274"/>
      <c r="M5" s="277"/>
      <c r="N5" s="274"/>
      <c r="O5" s="277"/>
    </row>
    <row r="6" spans="1:15" ht="15" thickBot="1">
      <c r="A6" s="264"/>
      <c r="B6" s="267"/>
      <c r="C6" s="272"/>
      <c r="D6" s="275"/>
      <c r="E6" s="278"/>
      <c r="F6" s="170" t="s">
        <v>61</v>
      </c>
      <c r="G6" s="171" t="s">
        <v>62</v>
      </c>
      <c r="H6" s="171" t="s">
        <v>61</v>
      </c>
      <c r="I6" s="171" t="s">
        <v>62</v>
      </c>
      <c r="J6" s="171" t="s">
        <v>61</v>
      </c>
      <c r="K6" s="172" t="s">
        <v>62</v>
      </c>
      <c r="L6" s="275"/>
      <c r="M6" s="278"/>
      <c r="N6" s="275"/>
      <c r="O6" s="278"/>
    </row>
    <row r="7" spans="1:15" ht="45" customHeight="1">
      <c r="A7" s="173" t="s">
        <v>63</v>
      </c>
      <c r="B7" s="174" t="s">
        <v>64</v>
      </c>
      <c r="C7" s="175">
        <v>40.029</v>
      </c>
      <c r="D7" s="176">
        <v>36.033</v>
      </c>
      <c r="E7" s="177">
        <v>33.718</v>
      </c>
      <c r="F7" s="178">
        <v>33.6</v>
      </c>
      <c r="G7" s="179">
        <v>33.6</v>
      </c>
      <c r="H7" s="179">
        <v>33.6</v>
      </c>
      <c r="I7" s="179">
        <v>33.6</v>
      </c>
      <c r="J7" s="179">
        <v>33.6</v>
      </c>
      <c r="K7" s="180">
        <v>33.6</v>
      </c>
      <c r="L7" s="176">
        <v>1.709</v>
      </c>
      <c r="M7" s="177">
        <v>1.721</v>
      </c>
      <c r="N7" s="176">
        <f>D7+L7</f>
        <v>37.742000000000004</v>
      </c>
      <c r="O7" s="177">
        <f>E7+M7</f>
        <v>35.43900000000001</v>
      </c>
    </row>
    <row r="8" spans="1:15" ht="36.75" customHeight="1">
      <c r="A8" s="181" t="s">
        <v>65</v>
      </c>
      <c r="B8" s="182" t="s">
        <v>66</v>
      </c>
      <c r="C8" s="183">
        <f>C7*C10*12/1000</f>
        <v>7519.5116964</v>
      </c>
      <c r="D8" s="184">
        <v>4944.6739</v>
      </c>
      <c r="E8" s="185">
        <v>5342.7487</v>
      </c>
      <c r="F8" s="186">
        <f>F10*F7*12/1000</f>
        <v>9233.28</v>
      </c>
      <c r="G8" s="187">
        <f>F8</f>
        <v>9233.28</v>
      </c>
      <c r="H8" s="187">
        <f>H10*H7*12/1000</f>
        <v>10080</v>
      </c>
      <c r="I8" s="187">
        <f>H8</f>
        <v>10080</v>
      </c>
      <c r="J8" s="187">
        <f>J10*J7*12/1000</f>
        <v>11410.56</v>
      </c>
      <c r="K8" s="188">
        <f>J8</f>
        <v>11410.56</v>
      </c>
      <c r="L8" s="184">
        <v>231.785</v>
      </c>
      <c r="M8" s="185">
        <v>263.1216</v>
      </c>
      <c r="N8" s="184">
        <f>D8+L8</f>
        <v>5176.4589</v>
      </c>
      <c r="O8" s="185">
        <f>E8+M8</f>
        <v>5605.8703000000005</v>
      </c>
    </row>
    <row r="9" spans="1:15" ht="42" customHeight="1">
      <c r="A9" s="189"/>
      <c r="B9" s="182" t="s">
        <v>67</v>
      </c>
      <c r="C9" s="183">
        <v>118.2</v>
      </c>
      <c r="D9" s="184"/>
      <c r="E9" s="185">
        <f>E8/D8*100</f>
        <v>108.05057741017056</v>
      </c>
      <c r="F9" s="186">
        <f>G9</f>
        <v>172.81890873886695</v>
      </c>
      <c r="G9" s="187">
        <f>G8/E8*100</f>
        <v>172.81890873886695</v>
      </c>
      <c r="H9" s="187">
        <f>I9</f>
        <v>109.17030567685589</v>
      </c>
      <c r="I9" s="187">
        <f>I8/G8*100</f>
        <v>109.17030567685589</v>
      </c>
      <c r="J9" s="187">
        <f>K9</f>
        <v>113.19999999999999</v>
      </c>
      <c r="K9" s="188">
        <f>K8/I8*100</f>
        <v>113.19999999999999</v>
      </c>
      <c r="L9" s="184"/>
      <c r="M9" s="185">
        <f>M8/L8*100</f>
        <v>113.51968419008995</v>
      </c>
      <c r="N9" s="184"/>
      <c r="O9" s="185">
        <f>O8/N8*100</f>
        <v>108.29546623078569</v>
      </c>
    </row>
    <row r="10" spans="1:15" ht="51" customHeight="1">
      <c r="A10" s="189" t="s">
        <v>68</v>
      </c>
      <c r="B10" s="182" t="s">
        <v>69</v>
      </c>
      <c r="C10" s="183">
        <v>15654.3</v>
      </c>
      <c r="D10" s="184">
        <v>17153.3</v>
      </c>
      <c r="E10" s="185">
        <v>19806.7</v>
      </c>
      <c r="F10" s="186">
        <v>22900</v>
      </c>
      <c r="G10" s="187">
        <v>22900</v>
      </c>
      <c r="H10" s="187">
        <v>25000</v>
      </c>
      <c r="I10" s="187">
        <v>25000</v>
      </c>
      <c r="J10" s="187">
        <v>28300</v>
      </c>
      <c r="K10" s="188">
        <v>28300</v>
      </c>
      <c r="L10" s="184">
        <v>16953.3</v>
      </c>
      <c r="M10" s="185">
        <v>19111.1</v>
      </c>
      <c r="N10" s="184">
        <v>17144.2</v>
      </c>
      <c r="O10" s="185">
        <v>19773</v>
      </c>
    </row>
    <row r="11" spans="1:15" ht="48.75" customHeight="1" thickBot="1">
      <c r="A11" s="190"/>
      <c r="B11" s="191" t="s">
        <v>67</v>
      </c>
      <c r="C11" s="192">
        <v>122.4</v>
      </c>
      <c r="D11" s="193"/>
      <c r="E11" s="194">
        <f>E10/D10*100</f>
        <v>115.46874362367592</v>
      </c>
      <c r="F11" s="195">
        <f>G11</f>
        <v>115.61744258256044</v>
      </c>
      <c r="G11" s="196">
        <f>G10/E10*100</f>
        <v>115.61744258256044</v>
      </c>
      <c r="H11" s="196">
        <f>I11</f>
        <v>109.1703056768559</v>
      </c>
      <c r="I11" s="196">
        <f>I10/G10*100</f>
        <v>109.1703056768559</v>
      </c>
      <c r="J11" s="196">
        <f>K11</f>
        <v>113.19999999999999</v>
      </c>
      <c r="K11" s="197">
        <f>K10/I10*100</f>
        <v>113.19999999999999</v>
      </c>
      <c r="L11" s="193"/>
      <c r="M11" s="194">
        <f>M10/L10*100</f>
        <v>112.72790548152867</v>
      </c>
      <c r="N11" s="193"/>
      <c r="O11" s="194">
        <f>O10/N10*100</f>
        <v>115.33346554519896</v>
      </c>
    </row>
    <row r="12" spans="1:11" ht="48.75" customHeight="1" hidden="1">
      <c r="A12" s="198" t="s">
        <v>70</v>
      </c>
      <c r="B12" s="199" t="s">
        <v>71</v>
      </c>
      <c r="C12" s="200"/>
      <c r="D12" s="201"/>
      <c r="E12" s="200"/>
      <c r="F12" s="202"/>
      <c r="G12" s="200"/>
      <c r="H12" s="200"/>
      <c r="I12" s="200"/>
      <c r="J12" s="200"/>
      <c r="K12" s="200"/>
    </row>
    <row r="13" spans="1:11" ht="37.5" customHeight="1" hidden="1">
      <c r="A13" s="279" t="s">
        <v>72</v>
      </c>
      <c r="B13" s="182" t="s">
        <v>73</v>
      </c>
      <c r="C13" s="200">
        <v>6729.1</v>
      </c>
      <c r="D13" s="203">
        <v>6879.7</v>
      </c>
      <c r="E13" s="204">
        <v>7585.6</v>
      </c>
      <c r="F13" s="205"/>
      <c r="G13" s="206">
        <f>E13*G15/100</f>
        <v>9125.4768</v>
      </c>
      <c r="H13" s="206"/>
      <c r="I13" s="206">
        <f>G13*I15/100</f>
        <v>10229.6594928</v>
      </c>
      <c r="J13" s="206"/>
      <c r="K13" s="207">
        <f>I13*K15/100</f>
        <v>11467.4482914288</v>
      </c>
    </row>
    <row r="14" spans="1:11" ht="48" customHeight="1" hidden="1">
      <c r="A14" s="279"/>
      <c r="B14" s="182" t="s">
        <v>74</v>
      </c>
      <c r="C14" s="208">
        <v>111.9</v>
      </c>
      <c r="D14" s="209">
        <v>97.6</v>
      </c>
      <c r="E14" s="208">
        <f>E13/E15*100/D13*100</f>
        <v>102.66352125646203</v>
      </c>
      <c r="F14" s="210"/>
      <c r="G14" s="208">
        <v>100</v>
      </c>
      <c r="H14" s="208"/>
      <c r="I14" s="208">
        <v>100</v>
      </c>
      <c r="J14" s="208"/>
      <c r="K14" s="208">
        <v>100</v>
      </c>
    </row>
    <row r="15" spans="1:11" ht="34.5" customHeight="1" hidden="1" thickBot="1">
      <c r="A15" s="280"/>
      <c r="B15" s="191" t="s">
        <v>75</v>
      </c>
      <c r="C15" s="211">
        <v>106.9</v>
      </c>
      <c r="D15" s="212">
        <v>103.5</v>
      </c>
      <c r="E15" s="213">
        <v>107.4</v>
      </c>
      <c r="F15" s="214"/>
      <c r="G15" s="211">
        <v>120.3</v>
      </c>
      <c r="H15" s="211"/>
      <c r="I15" s="211">
        <v>112.1</v>
      </c>
      <c r="J15" s="211"/>
      <c r="K15" s="211">
        <v>112.1</v>
      </c>
    </row>
    <row r="16" spans="1:11" ht="15.75">
      <c r="A16" s="281"/>
      <c r="B16" s="282"/>
      <c r="C16" s="282"/>
      <c r="D16" s="215"/>
      <c r="E16" s="216"/>
      <c r="F16" s="216"/>
      <c r="G16" s="216"/>
      <c r="H16" s="217"/>
      <c r="I16" s="217"/>
      <c r="J16" s="217"/>
      <c r="K16" s="217"/>
    </row>
    <row r="17" spans="1:11" ht="15.75">
      <c r="A17" s="218"/>
      <c r="B17" s="215"/>
      <c r="C17" s="215"/>
      <c r="D17" s="215"/>
      <c r="E17" s="216"/>
      <c r="F17" s="216"/>
      <c r="G17" s="216"/>
      <c r="H17" s="217"/>
      <c r="I17" s="217"/>
      <c r="J17" s="217"/>
      <c r="K17" s="217"/>
    </row>
  </sheetData>
  <sheetProtection/>
  <mergeCells count="19">
    <mergeCell ref="A13:A15"/>
    <mergeCell ref="A16:C16"/>
    <mergeCell ref="L4:L6"/>
    <mergeCell ref="M4:M6"/>
    <mergeCell ref="N4:N6"/>
    <mergeCell ref="O4:O6"/>
    <mergeCell ref="F5:G5"/>
    <mergeCell ref="H5:I5"/>
    <mergeCell ref="J5:K5"/>
    <mergeCell ref="A1:O1"/>
    <mergeCell ref="A2:K2"/>
    <mergeCell ref="A3:A6"/>
    <mergeCell ref="B3:B6"/>
    <mergeCell ref="D3:E3"/>
    <mergeCell ref="L3:M3"/>
    <mergeCell ref="N3:O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40.875" style="219" customWidth="1"/>
    <col min="2" max="3" width="14.625" style="219" customWidth="1"/>
    <col min="4" max="4" width="11.125" style="219" customWidth="1"/>
    <col min="5" max="5" width="11.75390625" style="219" customWidth="1"/>
    <col min="6" max="6" width="12.75390625" style="219" customWidth="1"/>
    <col min="7" max="7" width="14.125" style="219" customWidth="1"/>
    <col min="8" max="16384" width="9.125" style="219" customWidth="1"/>
  </cols>
  <sheetData>
    <row r="1" spans="1:7" ht="30" customHeight="1">
      <c r="A1" s="288" t="s">
        <v>76</v>
      </c>
      <c r="B1" s="289"/>
      <c r="C1" s="289"/>
      <c r="D1" s="289"/>
      <c r="E1" s="289"/>
      <c r="F1" s="289"/>
      <c r="G1" s="289"/>
    </row>
    <row r="2" spans="1:7" ht="15">
      <c r="A2" s="220"/>
      <c r="B2" s="220"/>
      <c r="C2" s="220"/>
      <c r="D2" s="220"/>
      <c r="E2" s="220"/>
      <c r="F2" s="220"/>
      <c r="G2" s="221" t="s">
        <v>77</v>
      </c>
    </row>
    <row r="3" spans="1:7" ht="45">
      <c r="A3" s="222"/>
      <c r="B3" s="223" t="s">
        <v>78</v>
      </c>
      <c r="C3" s="223" t="s">
        <v>79</v>
      </c>
      <c r="D3" s="224" t="s">
        <v>80</v>
      </c>
      <c r="E3" s="224" t="s">
        <v>81</v>
      </c>
      <c r="F3" s="224" t="s">
        <v>82</v>
      </c>
      <c r="G3" s="224" t="s">
        <v>83</v>
      </c>
    </row>
    <row r="4" spans="1:7" s="227" customFormat="1" ht="15">
      <c r="A4" s="225" t="s">
        <v>51</v>
      </c>
      <c r="B4" s="226">
        <v>15654.3</v>
      </c>
      <c r="C4" s="226">
        <v>17780.6</v>
      </c>
      <c r="D4" s="226">
        <v>19291.7</v>
      </c>
      <c r="E4" s="226">
        <v>20919.3</v>
      </c>
      <c r="F4" s="226">
        <v>19806.7</v>
      </c>
      <c r="G4" s="226">
        <v>20500</v>
      </c>
    </row>
    <row r="5" spans="1:7" ht="15">
      <c r="A5" s="222" t="s">
        <v>84</v>
      </c>
      <c r="B5" s="228">
        <v>122.4</v>
      </c>
      <c r="C5" s="228">
        <f>C4/B4*100</f>
        <v>113.58284944072874</v>
      </c>
      <c r="D5" s="228">
        <v>114.4</v>
      </c>
      <c r="E5" s="228">
        <v>119</v>
      </c>
      <c r="F5" s="228">
        <v>115.5</v>
      </c>
      <c r="G5" s="228">
        <f>G4/C4*100</f>
        <v>115.29419704621893</v>
      </c>
    </row>
    <row r="6" spans="1:7" ht="15" hidden="1">
      <c r="A6" s="222"/>
      <c r="B6" s="222"/>
      <c r="C6" s="222"/>
      <c r="D6" s="222"/>
      <c r="E6" s="222"/>
      <c r="F6" s="222"/>
      <c r="G6" s="222"/>
    </row>
    <row r="7" spans="1:7" s="227" customFormat="1" ht="15">
      <c r="A7" s="225" t="s">
        <v>85</v>
      </c>
      <c r="B7" s="226">
        <v>19915.6</v>
      </c>
      <c r="C7" s="226">
        <v>18338.6</v>
      </c>
      <c r="D7" s="226">
        <v>18851.7</v>
      </c>
      <c r="E7" s="226">
        <v>19845.4</v>
      </c>
      <c r="F7" s="226">
        <v>19111.1</v>
      </c>
      <c r="G7" s="226">
        <v>20300</v>
      </c>
    </row>
    <row r="8" spans="1:7" ht="15">
      <c r="A8" s="222" t="s">
        <v>84</v>
      </c>
      <c r="B8" s="222">
        <v>158.3</v>
      </c>
      <c r="C8" s="222">
        <v>92.1</v>
      </c>
      <c r="D8" s="222">
        <v>110.5</v>
      </c>
      <c r="E8" s="222">
        <v>116.6</v>
      </c>
      <c r="F8" s="222">
        <v>112.7</v>
      </c>
      <c r="G8" s="222">
        <v>110.7</v>
      </c>
    </row>
    <row r="30" ht="15" hidden="1">
      <c r="A30" s="229" t="s">
        <v>86</v>
      </c>
    </row>
    <row r="31" ht="15" hidden="1">
      <c r="A31" s="229" t="s">
        <v>87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fomichevatk</dc:creator>
  <cp:keywords/>
  <dc:description/>
  <cp:lastModifiedBy>a.konstantinova</cp:lastModifiedBy>
  <cp:lastPrinted>2010-11-16T11:45:32Z</cp:lastPrinted>
  <dcterms:created xsi:type="dcterms:W3CDTF">2004-05-14T05:42:11Z</dcterms:created>
  <dcterms:modified xsi:type="dcterms:W3CDTF">2010-11-17T12:34:36Z</dcterms:modified>
  <cp:category/>
  <cp:version/>
  <cp:contentType/>
  <cp:contentStatus/>
</cp:coreProperties>
</file>